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C\Desktop\"/>
    </mc:Choice>
  </mc:AlternateContent>
  <xr:revisionPtr revIDLastSave="0" documentId="13_ncr:1_{2B0464D8-C4B4-446F-AC97-5394FED6E13E}" xr6:coauthVersionLast="45" xr6:coauthVersionMax="45" xr10:uidLastSave="{00000000-0000-0000-0000-000000000000}"/>
  <bookViews>
    <workbookView xWindow="-93" yWindow="-93" windowWidth="25786" windowHeight="13986" activeTab="5" xr2:uid="{25CDE579-5203-384B-BEBB-463E1091BCD9}"/>
  </bookViews>
  <sheets>
    <sheet name="Supply Table" sheetId="1" r:id="rId1"/>
    <sheet name="Use Table" sheetId="2" r:id="rId2"/>
    <sheet name="TTM Matrix" sheetId="3" r:id="rId3"/>
    <sheet name="TLS Matrix" sheetId="4" r:id="rId4"/>
    <sheet name="Use Table_BP" sheetId="5" r:id="rId5"/>
    <sheet name="Use_M" sheetId="6" r:id="rId6"/>
    <sheet name="Use_D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6" l="1"/>
  <c r="E10" i="7" l="1"/>
  <c r="K4" i="6"/>
  <c r="K5" i="6"/>
  <c r="K3" i="6"/>
  <c r="E9" i="5"/>
  <c r="K4" i="4"/>
  <c r="K5" i="4"/>
  <c r="K3" i="4"/>
  <c r="K4" i="3"/>
  <c r="C4" i="3" s="1"/>
  <c r="K5" i="3"/>
  <c r="K3" i="3"/>
  <c r="D3" i="3" s="1"/>
  <c r="E7" i="2"/>
  <c r="C6" i="2"/>
  <c r="C8" i="2" s="1"/>
  <c r="D6" i="2"/>
  <c r="D8" i="2" s="1"/>
  <c r="F6" i="2"/>
  <c r="G6" i="2"/>
  <c r="H6" i="2"/>
  <c r="I6" i="2"/>
  <c r="B6" i="2"/>
  <c r="B8" i="2" s="1"/>
  <c r="E4" i="2"/>
  <c r="E5" i="2"/>
  <c r="J5" i="2" s="1"/>
  <c r="D5" i="4" s="1"/>
  <c r="E3" i="2"/>
  <c r="E3" i="3" s="1"/>
  <c r="J3" i="2" l="1"/>
  <c r="I3" i="4" s="1"/>
  <c r="I3" i="5" s="1"/>
  <c r="G3" i="3"/>
  <c r="C3" i="3"/>
  <c r="C3" i="5" s="1"/>
  <c r="G5" i="4"/>
  <c r="F4" i="3"/>
  <c r="B4" i="3"/>
  <c r="I5" i="4"/>
  <c r="F5" i="4"/>
  <c r="H4" i="3"/>
  <c r="C3" i="4"/>
  <c r="G3" i="4"/>
  <c r="D3" i="4"/>
  <c r="H3" i="4"/>
  <c r="E6" i="2"/>
  <c r="E8" i="2" s="1"/>
  <c r="B3" i="3"/>
  <c r="F3" i="3"/>
  <c r="F5" i="3" s="1"/>
  <c r="I4" i="3"/>
  <c r="E4" i="3"/>
  <c r="I3" i="3"/>
  <c r="D4" i="3"/>
  <c r="D5" i="3" s="1"/>
  <c r="B5" i="4"/>
  <c r="C5" i="4"/>
  <c r="E5" i="4"/>
  <c r="J5" i="4" s="1"/>
  <c r="L5" i="4" s="1"/>
  <c r="J4" i="2"/>
  <c r="E4" i="4" s="1"/>
  <c r="H3" i="3"/>
  <c r="G4" i="3"/>
  <c r="H5" i="4"/>
  <c r="J3" i="3" l="1"/>
  <c r="L3" i="3" s="1"/>
  <c r="H3" i="5"/>
  <c r="H5" i="3"/>
  <c r="H5" i="5" s="1"/>
  <c r="G5" i="3"/>
  <c r="G5" i="5" s="1"/>
  <c r="C5" i="3"/>
  <c r="C6" i="3" s="1"/>
  <c r="B5" i="3"/>
  <c r="E3" i="4"/>
  <c r="J3" i="4" s="1"/>
  <c r="L3" i="4" s="1"/>
  <c r="B3" i="4"/>
  <c r="F3" i="4"/>
  <c r="F3" i="5" s="1"/>
  <c r="J4" i="3"/>
  <c r="L4" i="3" s="1"/>
  <c r="D3" i="5"/>
  <c r="D5" i="5"/>
  <c r="E5" i="3"/>
  <c r="H6" i="3"/>
  <c r="B3" i="5"/>
  <c r="D4" i="4"/>
  <c r="D6" i="4" s="1"/>
  <c r="H4" i="4"/>
  <c r="I4" i="4"/>
  <c r="I6" i="4" s="1"/>
  <c r="B4" i="4"/>
  <c r="B6" i="4" s="1"/>
  <c r="G4" i="4"/>
  <c r="G4" i="5" s="1"/>
  <c r="C4" i="4"/>
  <c r="C6" i="4" s="1"/>
  <c r="J6" i="2"/>
  <c r="F4" i="4"/>
  <c r="F6" i="4" s="1"/>
  <c r="D4" i="5"/>
  <c r="I4" i="5"/>
  <c r="G3" i="5"/>
  <c r="I5" i="3"/>
  <c r="G6" i="3"/>
  <c r="F6" i="3"/>
  <c r="F5" i="5"/>
  <c r="D6" i="3"/>
  <c r="J5" i="3" l="1"/>
  <c r="E6" i="4"/>
  <c r="C5" i="5"/>
  <c r="E6" i="3"/>
  <c r="B4" i="5"/>
  <c r="C7" i="5"/>
  <c r="C7" i="7"/>
  <c r="F7" i="5"/>
  <c r="F7" i="7"/>
  <c r="J4" i="4"/>
  <c r="L4" i="4" s="1"/>
  <c r="H6" i="4"/>
  <c r="C4" i="5"/>
  <c r="B7" i="5"/>
  <c r="B7" i="7"/>
  <c r="E3" i="5"/>
  <c r="G6" i="5"/>
  <c r="D7" i="5"/>
  <c r="D7" i="7"/>
  <c r="B5" i="5"/>
  <c r="F4" i="5"/>
  <c r="F6" i="5" s="1"/>
  <c r="F8" i="5" s="1"/>
  <c r="I5" i="5"/>
  <c r="I6" i="3"/>
  <c r="I7" i="5"/>
  <c r="I7" i="7"/>
  <c r="B6" i="3"/>
  <c r="H4" i="5"/>
  <c r="G6" i="4"/>
  <c r="D6" i="5"/>
  <c r="L5" i="3"/>
  <c r="J6" i="3"/>
  <c r="B6" i="5" l="1"/>
  <c r="B10" i="5" s="1"/>
  <c r="E7" i="5"/>
  <c r="E7" i="7"/>
  <c r="E5" i="5"/>
  <c r="B8" i="5"/>
  <c r="D10" i="5"/>
  <c r="D8" i="5"/>
  <c r="H7" i="5"/>
  <c r="H7" i="7"/>
  <c r="G7" i="5"/>
  <c r="G7" i="7"/>
  <c r="E4" i="5"/>
  <c r="C6" i="5"/>
  <c r="C10" i="5" s="1"/>
  <c r="J6" i="4"/>
  <c r="H6" i="5"/>
  <c r="J3" i="5"/>
  <c r="I6" i="5"/>
  <c r="I8" i="5" s="1"/>
  <c r="E6" i="5" l="1"/>
  <c r="E10" i="5" s="1"/>
  <c r="J7" i="5"/>
  <c r="J5" i="5"/>
  <c r="E5" i="6" s="1"/>
  <c r="G8" i="5"/>
  <c r="C8" i="5"/>
  <c r="J7" i="7"/>
  <c r="H3" i="6"/>
  <c r="C3" i="6"/>
  <c r="F3" i="6"/>
  <c r="D3" i="6"/>
  <c r="B3" i="6"/>
  <c r="G3" i="6"/>
  <c r="G3" i="7" s="1"/>
  <c r="E3" i="6"/>
  <c r="J4" i="5"/>
  <c r="H8" i="5"/>
  <c r="E8" i="5" l="1"/>
  <c r="J8" i="5" s="1"/>
  <c r="H5" i="6"/>
  <c r="H5" i="7" s="1"/>
  <c r="C5" i="6"/>
  <c r="C5" i="7" s="1"/>
  <c r="D5" i="6"/>
  <c r="D5" i="7" s="1"/>
  <c r="F5" i="6"/>
  <c r="F5" i="7" s="1"/>
  <c r="J6" i="5"/>
  <c r="G5" i="6"/>
  <c r="G5" i="7" s="1"/>
  <c r="B5" i="6"/>
  <c r="B5" i="7" s="1"/>
  <c r="I5" i="6"/>
  <c r="I5" i="7" s="1"/>
  <c r="B3" i="7"/>
  <c r="D4" i="6"/>
  <c r="D4" i="7" s="1"/>
  <c r="B4" i="6"/>
  <c r="B4" i="7" s="1"/>
  <c r="G4" i="6"/>
  <c r="I4" i="6"/>
  <c r="I4" i="7" s="1"/>
  <c r="C4" i="6"/>
  <c r="C4" i="7" s="1"/>
  <c r="F4" i="6"/>
  <c r="F4" i="7" s="1"/>
  <c r="H4" i="6"/>
  <c r="H4" i="7" s="1"/>
  <c r="I3" i="7"/>
  <c r="D3" i="7"/>
  <c r="E4" i="6"/>
  <c r="J3" i="6"/>
  <c r="L3" i="6" s="1"/>
  <c r="F3" i="7"/>
  <c r="H3" i="7"/>
  <c r="C3" i="7"/>
  <c r="I6" i="1"/>
  <c r="K6" i="4" s="1"/>
  <c r="L6" i="4" s="1"/>
  <c r="H6" i="1"/>
  <c r="K6" i="3" s="1"/>
  <c r="F6" i="1"/>
  <c r="K6" i="6" s="1"/>
  <c r="E4" i="1"/>
  <c r="G4" i="1" s="1"/>
  <c r="J4" i="1" s="1"/>
  <c r="E5" i="1"/>
  <c r="G5" i="1" s="1"/>
  <c r="J5" i="1" s="1"/>
  <c r="D6" i="1"/>
  <c r="E3" i="1"/>
  <c r="G3" i="1" s="1"/>
  <c r="J3" i="1" s="1"/>
  <c r="C6" i="1"/>
  <c r="B6" i="1"/>
  <c r="H6" i="6" l="1"/>
  <c r="H8" i="7" s="1"/>
  <c r="J5" i="6"/>
  <c r="L5" i="6" s="1"/>
  <c r="J4" i="6"/>
  <c r="L4" i="6" s="1"/>
  <c r="E5" i="7"/>
  <c r="J5" i="7" s="1"/>
  <c r="F6" i="6"/>
  <c r="F8" i="7" s="1"/>
  <c r="D6" i="7"/>
  <c r="I6" i="6"/>
  <c r="I8" i="7" s="1"/>
  <c r="C6" i="7"/>
  <c r="B6" i="6"/>
  <c r="B8" i="7" s="1"/>
  <c r="I6" i="7"/>
  <c r="I9" i="7" s="1"/>
  <c r="E4" i="7"/>
  <c r="D6" i="6"/>
  <c r="D8" i="7" s="1"/>
  <c r="E3" i="7"/>
  <c r="B6" i="7"/>
  <c r="F6" i="7"/>
  <c r="G6" i="6"/>
  <c r="G8" i="7" s="1"/>
  <c r="G4" i="7"/>
  <c r="E6" i="1"/>
  <c r="G6" i="1" s="1"/>
  <c r="J6" i="1" s="1"/>
  <c r="C6" i="6"/>
  <c r="C8" i="7" s="1"/>
  <c r="H6" i="7"/>
  <c r="E6" i="6"/>
  <c r="D9" i="7" l="1"/>
  <c r="D11" i="7" s="1"/>
  <c r="J6" i="6"/>
  <c r="L6" i="6" s="1"/>
  <c r="H9" i="7"/>
  <c r="B9" i="7"/>
  <c r="B11" i="7" s="1"/>
  <c r="E8" i="7"/>
  <c r="J8" i="7" s="1"/>
  <c r="G6" i="7"/>
  <c r="G9" i="7" s="1"/>
  <c r="E6" i="7"/>
  <c r="J3" i="7"/>
  <c r="J4" i="7"/>
  <c r="C9" i="7"/>
  <c r="C11" i="7" s="1"/>
  <c r="F9" i="7"/>
  <c r="E9" i="7" l="1"/>
  <c r="J9" i="7" s="1"/>
  <c r="J6" i="7"/>
  <c r="E11" i="7"/>
</calcChain>
</file>

<file path=xl/sharedStrings.xml><?xml version="1.0" encoding="utf-8"?>
<sst xmlns="http://schemas.openxmlformats.org/spreadsheetml/2006/main" count="126" uniqueCount="36">
  <si>
    <t>Product/Industry</t>
  </si>
  <si>
    <t>Agriculture</t>
  </si>
  <si>
    <t>Industry</t>
  </si>
  <si>
    <t>Services</t>
  </si>
  <si>
    <t>Imports</t>
  </si>
  <si>
    <t>Supply at basic prices</t>
  </si>
  <si>
    <t>Trade &amp; Transport Margin</t>
  </si>
  <si>
    <t>Taxes less subsidies on products</t>
  </si>
  <si>
    <t>Supply at purchasers' prices</t>
  </si>
  <si>
    <t>Output at basic prices</t>
  </si>
  <si>
    <t>Use Table at Purchasers' Prices</t>
  </si>
  <si>
    <t>Domestic Output</t>
  </si>
  <si>
    <t>HFCE</t>
  </si>
  <si>
    <t>GFCE</t>
  </si>
  <si>
    <t>GFCF</t>
  </si>
  <si>
    <t>Exports</t>
  </si>
  <si>
    <t>Total Use at Purchasers' Prices</t>
  </si>
  <si>
    <t>Total IC at PP</t>
  </si>
  <si>
    <t>Intermediate Consumption (IC)</t>
  </si>
  <si>
    <t>GVA at BP</t>
  </si>
  <si>
    <t>Output at BP</t>
  </si>
  <si>
    <t>PP= Purchasers' Prices</t>
  </si>
  <si>
    <t>Trade and Transport Margins Matrix</t>
  </si>
  <si>
    <t xml:space="preserve">Total </t>
  </si>
  <si>
    <t>Taxes less Subsidies on Products Matrix</t>
  </si>
  <si>
    <t xml:space="preserve">TTM </t>
  </si>
  <si>
    <t>TLS</t>
  </si>
  <si>
    <t>Use Table at Basic Prices</t>
  </si>
  <si>
    <t>Total Use at Basic Prices</t>
  </si>
  <si>
    <t>Total IC at BP</t>
  </si>
  <si>
    <t>TLS-products</t>
  </si>
  <si>
    <t>Use Table of Imports at Basic Prices</t>
  </si>
  <si>
    <t>Supply Table at Basic to Purchasers' Prices</t>
  </si>
  <si>
    <t>Use Table of Domestic Output at Basic Prices</t>
  </si>
  <si>
    <t xml:space="preserve"> </t>
  </si>
  <si>
    <t>BP= Basic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</si>
</sst>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4" xfId="0" applyFont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166" fontId="4" fillId="0" borderId="0" xfId="0" applyNumberFormat="1" applyFont="1" applyFill="1" applyBorder="1"/>
    <xf numFmtId="166" fontId="4" fillId="0" borderId="5" xfId="0" applyNumberFormat="1" applyFont="1" applyFill="1" applyBorder="1"/>
    <xf numFmtId="1" fontId="4" fillId="0" borderId="0" xfId="0" applyNumberFormat="1" applyFont="1" applyFill="1" applyBorder="1"/>
    <xf numFmtId="0" fontId="3" fillId="0" borderId="6" xfId="0" applyFont="1" applyBorder="1"/>
    <xf numFmtId="166" fontId="4" fillId="0" borderId="7" xfId="1" applyNumberFormat="1" applyFont="1" applyBorder="1"/>
    <xf numFmtId="166" fontId="4" fillId="0" borderId="7" xfId="1" applyNumberFormat="1" applyFont="1" applyFill="1" applyBorder="1"/>
    <xf numFmtId="166" fontId="4" fillId="0" borderId="7" xfId="0" applyNumberFormat="1" applyFont="1" applyFill="1" applyBorder="1"/>
    <xf numFmtId="1" fontId="4" fillId="0" borderId="7" xfId="0" applyNumberFormat="1" applyFont="1" applyBorder="1"/>
    <xf numFmtId="166" fontId="4" fillId="0" borderId="8" xfId="0" applyNumberFormat="1" applyFont="1" applyFill="1" applyBorder="1"/>
    <xf numFmtId="166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3" borderId="7" xfId="0" applyFont="1" applyFill="1" applyBorder="1"/>
    <xf numFmtId="0" fontId="3" fillId="0" borderId="4" xfId="0" applyFont="1" applyFill="1" applyBorder="1"/>
    <xf numFmtId="0" fontId="6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165" fontId="4" fillId="0" borderId="0" xfId="1" applyNumberFormat="1" applyFont="1"/>
    <xf numFmtId="166" fontId="4" fillId="0" borderId="0" xfId="1" applyNumberFormat="1" applyFont="1"/>
    <xf numFmtId="0" fontId="4" fillId="0" borderId="0" xfId="0" applyFont="1" applyFill="1"/>
    <xf numFmtId="166" fontId="4" fillId="0" borderId="0" xfId="0" applyNumberFormat="1" applyFont="1"/>
    <xf numFmtId="1" fontId="4" fillId="0" borderId="0" xfId="0" applyNumberFormat="1" applyFont="1"/>
    <xf numFmtId="1" fontId="4" fillId="0" borderId="0" xfId="1" applyNumberFormat="1" applyFont="1"/>
    <xf numFmtId="0" fontId="3" fillId="3" borderId="6" xfId="0" applyFont="1" applyFill="1" applyBorder="1"/>
    <xf numFmtId="166" fontId="4" fillId="3" borderId="7" xfId="1" applyNumberFormat="1" applyFont="1" applyFill="1" applyBorder="1"/>
    <xf numFmtId="166" fontId="4" fillId="0" borderId="3" xfId="1" applyNumberFormat="1" applyFont="1" applyBorder="1"/>
    <xf numFmtId="0" fontId="4" fillId="4" borderId="0" xfId="0" applyFont="1" applyFill="1"/>
    <xf numFmtId="0" fontId="7" fillId="4" borderId="0" xfId="0" applyFont="1" applyFill="1" applyBorder="1"/>
    <xf numFmtId="0" fontId="7" fillId="4" borderId="0" xfId="0" applyFont="1" applyFill="1"/>
    <xf numFmtId="0" fontId="3" fillId="0" borderId="6" xfId="0" applyFont="1" applyFill="1" applyBorder="1"/>
    <xf numFmtId="166" fontId="4" fillId="0" borderId="8" xfId="1" applyNumberFormat="1" applyFont="1" applyBorder="1"/>
    <xf numFmtId="165" fontId="4" fillId="3" borderId="0" xfId="0" applyNumberFormat="1" applyFont="1" applyFill="1"/>
    <xf numFmtId="166" fontId="4" fillId="3" borderId="0" xfId="1" applyNumberFormat="1" applyFont="1" applyFill="1"/>
    <xf numFmtId="166" fontId="4" fillId="3" borderId="0" xfId="1" applyNumberFormat="1" applyFont="1" applyFill="1" applyBorder="1"/>
    <xf numFmtId="166" fontId="4" fillId="3" borderId="0" xfId="0" applyNumberFormat="1" applyFont="1" applyFill="1" applyBorder="1"/>
    <xf numFmtId="0" fontId="4" fillId="3" borderId="0" xfId="0" applyFont="1" applyFill="1"/>
    <xf numFmtId="0" fontId="4" fillId="3" borderId="3" xfId="0" applyFont="1" applyFill="1" applyBorder="1"/>
    <xf numFmtId="166" fontId="4" fillId="3" borderId="0" xfId="0" applyNumberFormat="1" applyFont="1" applyFill="1"/>
    <xf numFmtId="0" fontId="4" fillId="0" borderId="3" xfId="0" applyFont="1" applyFill="1" applyBorder="1"/>
    <xf numFmtId="0" fontId="5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4790-0178-C649-98C4-EDFF491C05E5}">
  <dimension ref="A1:J14"/>
  <sheetViews>
    <sheetView workbookViewId="0">
      <selection activeCell="A13" sqref="A13"/>
    </sheetView>
  </sheetViews>
  <sheetFormatPr defaultColWidth="11" defaultRowHeight="15.7" x14ac:dyDescent="0.55000000000000004"/>
  <cols>
    <col min="1" max="1" width="33.38671875" customWidth="1"/>
    <col min="2" max="2" width="19.38671875" customWidth="1"/>
    <col min="3" max="3" width="16.5" customWidth="1"/>
    <col min="4" max="4" width="14.5" customWidth="1"/>
    <col min="5" max="5" width="17" customWidth="1"/>
    <col min="6" max="6" width="13.88671875" customWidth="1"/>
    <col min="7" max="7" width="18.88671875" bestFit="1" customWidth="1"/>
    <col min="8" max="8" width="22.609375" bestFit="1" customWidth="1"/>
    <col min="9" max="9" width="19.88671875" customWidth="1"/>
    <col min="10" max="10" width="24.109375" bestFit="1" customWidth="1"/>
  </cols>
  <sheetData>
    <row r="1" spans="1:10" ht="28.35" x14ac:dyDescent="0.9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7" x14ac:dyDescent="0.55000000000000004">
      <c r="A2" s="21" t="s">
        <v>0</v>
      </c>
      <c r="B2" s="5" t="s">
        <v>1</v>
      </c>
      <c r="C2" s="5" t="s">
        <v>2</v>
      </c>
      <c r="D2" s="5" t="s">
        <v>3</v>
      </c>
      <c r="E2" s="6" t="s">
        <v>11</v>
      </c>
      <c r="F2" s="5" t="s">
        <v>4</v>
      </c>
      <c r="G2" s="6" t="s">
        <v>5</v>
      </c>
      <c r="H2" s="5" t="s">
        <v>6</v>
      </c>
      <c r="I2" s="5" t="s">
        <v>7</v>
      </c>
      <c r="J2" s="7" t="s">
        <v>8</v>
      </c>
    </row>
    <row r="3" spans="1:10" ht="25.7" x14ac:dyDescent="0.85">
      <c r="A3" s="8" t="s">
        <v>1</v>
      </c>
      <c r="B3" s="9">
        <v>2900</v>
      </c>
      <c r="C3" s="9">
        <v>100</v>
      </c>
      <c r="D3" s="9">
        <v>50</v>
      </c>
      <c r="E3" s="10">
        <f>SUM(B3:D3)</f>
        <v>3050</v>
      </c>
      <c r="F3" s="9">
        <v>123</v>
      </c>
      <c r="G3" s="11">
        <f>E3+F3</f>
        <v>3173</v>
      </c>
      <c r="H3" s="11">
        <v>30</v>
      </c>
      <c r="I3" s="11">
        <v>105</v>
      </c>
      <c r="J3" s="12">
        <f>G3+H3+I3</f>
        <v>3308</v>
      </c>
    </row>
    <row r="4" spans="1:10" ht="25.7" x14ac:dyDescent="0.85">
      <c r="A4" s="8" t="s">
        <v>2</v>
      </c>
      <c r="B4" s="9">
        <v>100</v>
      </c>
      <c r="C4" s="9">
        <v>4503</v>
      </c>
      <c r="D4" s="9">
        <v>250</v>
      </c>
      <c r="E4" s="10">
        <f t="shared" ref="E4:E6" si="0">SUM(B4:D4)</f>
        <v>4853</v>
      </c>
      <c r="F4" s="9">
        <v>750</v>
      </c>
      <c r="G4" s="11">
        <f t="shared" ref="G4:G5" si="1">E4+F4</f>
        <v>5603</v>
      </c>
      <c r="H4" s="11">
        <v>100</v>
      </c>
      <c r="I4" s="11">
        <v>295</v>
      </c>
      <c r="J4" s="12">
        <f t="shared" ref="J4:J6" si="2">G4+H4+I4</f>
        <v>5998</v>
      </c>
    </row>
    <row r="5" spans="1:10" ht="25.7" x14ac:dyDescent="0.85">
      <c r="A5" s="8" t="s">
        <v>3</v>
      </c>
      <c r="B5" s="9">
        <v>245</v>
      </c>
      <c r="C5" s="9">
        <v>560</v>
      </c>
      <c r="D5" s="9">
        <v>6294</v>
      </c>
      <c r="E5" s="10">
        <f t="shared" si="0"/>
        <v>7099</v>
      </c>
      <c r="F5" s="9">
        <v>94</v>
      </c>
      <c r="G5" s="11">
        <f t="shared" si="1"/>
        <v>7193</v>
      </c>
      <c r="H5" s="13">
        <v>-130</v>
      </c>
      <c r="I5" s="11">
        <v>380</v>
      </c>
      <c r="J5" s="12">
        <f t="shared" si="2"/>
        <v>7443</v>
      </c>
    </row>
    <row r="6" spans="1:10" ht="25.7" x14ac:dyDescent="0.85">
      <c r="A6" s="14" t="s">
        <v>9</v>
      </c>
      <c r="B6" s="15">
        <f>SUM(B3:B5)</f>
        <v>3245</v>
      </c>
      <c r="C6" s="15">
        <f>SUM(C3:C5)</f>
        <v>5163</v>
      </c>
      <c r="D6" s="15">
        <f>SUM(D3:D5)</f>
        <v>6594</v>
      </c>
      <c r="E6" s="16">
        <f t="shared" si="0"/>
        <v>15002</v>
      </c>
      <c r="F6" s="15">
        <f>SUM(F3:F5)</f>
        <v>967</v>
      </c>
      <c r="G6" s="17">
        <f>E6+F6</f>
        <v>15969</v>
      </c>
      <c r="H6" s="18">
        <f>SUM(H3:H5)</f>
        <v>0</v>
      </c>
      <c r="I6" s="18">
        <f>SUM(I3:I5)</f>
        <v>780</v>
      </c>
      <c r="J6" s="19">
        <f t="shared" si="2"/>
        <v>16749</v>
      </c>
    </row>
    <row r="9" spans="1:10" x14ac:dyDescent="0.55000000000000004">
      <c r="A9" s="4"/>
    </row>
    <row r="10" spans="1:10" x14ac:dyDescent="0.55000000000000004">
      <c r="A10" s="1"/>
    </row>
    <row r="11" spans="1:10" x14ac:dyDescent="0.55000000000000004">
      <c r="A11" s="2"/>
    </row>
    <row r="12" spans="1:10" x14ac:dyDescent="0.55000000000000004">
      <c r="A12" s="2"/>
    </row>
    <row r="13" spans="1:10" x14ac:dyDescent="0.55000000000000004">
      <c r="A13" s="2" t="s">
        <v>34</v>
      </c>
    </row>
    <row r="14" spans="1:10" x14ac:dyDescent="0.55000000000000004">
      <c r="A14" s="3"/>
    </row>
  </sheetData>
  <mergeCells count="1">
    <mergeCell ref="A1:J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E028-E141-B14E-966F-AAAC3DE290C1}">
  <dimension ref="A1:J16"/>
  <sheetViews>
    <sheetView workbookViewId="0">
      <selection activeCell="F10" sqref="F10"/>
    </sheetView>
  </sheetViews>
  <sheetFormatPr defaultColWidth="11" defaultRowHeight="15.7" x14ac:dyDescent="0.55000000000000004"/>
  <cols>
    <col min="1" max="1" width="39.609375" customWidth="1"/>
    <col min="2" max="2" width="18.5" bestFit="1" customWidth="1"/>
    <col min="3" max="3" width="16.109375" customWidth="1"/>
    <col min="4" max="4" width="15.38671875" customWidth="1"/>
    <col min="5" max="5" width="25.609375" customWidth="1"/>
    <col min="6" max="6" width="13" customWidth="1"/>
    <col min="7" max="7" width="10.38671875" customWidth="1"/>
    <col min="8" max="8" width="12" bestFit="1" customWidth="1"/>
    <col min="9" max="9" width="14" bestFit="1" customWidth="1"/>
    <col min="10" max="10" width="29.5" bestFit="1" customWidth="1"/>
  </cols>
  <sheetData>
    <row r="1" spans="1:10" ht="28.35" x14ac:dyDescent="0.9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51.35" x14ac:dyDescent="0.85">
      <c r="A2" s="21" t="s">
        <v>0</v>
      </c>
      <c r="B2" s="22" t="s">
        <v>1</v>
      </c>
      <c r="C2" s="22" t="s">
        <v>2</v>
      </c>
      <c r="D2" s="22" t="s">
        <v>3</v>
      </c>
      <c r="E2" s="23" t="s">
        <v>18</v>
      </c>
      <c r="F2" s="22" t="s">
        <v>12</v>
      </c>
      <c r="G2" s="22" t="s">
        <v>13</v>
      </c>
      <c r="H2" s="22" t="s">
        <v>14</v>
      </c>
      <c r="I2" s="22" t="s">
        <v>15</v>
      </c>
      <c r="J2" s="24" t="s">
        <v>16</v>
      </c>
    </row>
    <row r="3" spans="1:10" ht="25.7" x14ac:dyDescent="0.85">
      <c r="A3" s="8" t="s">
        <v>1</v>
      </c>
      <c r="B3" s="34">
        <v>400</v>
      </c>
      <c r="C3" s="34">
        <v>450</v>
      </c>
      <c r="D3" s="34">
        <v>130</v>
      </c>
      <c r="E3" s="34">
        <f>SUM(B3:D3)</f>
        <v>980</v>
      </c>
      <c r="F3" s="34">
        <v>2229</v>
      </c>
      <c r="G3" s="34">
        <v>15</v>
      </c>
      <c r="H3" s="34">
        <v>27</v>
      </c>
      <c r="I3" s="34">
        <v>57</v>
      </c>
      <c r="J3" s="34">
        <f>SUM(E3:I3)</f>
        <v>3308</v>
      </c>
    </row>
    <row r="4" spans="1:10" ht="25.7" x14ac:dyDescent="0.85">
      <c r="A4" s="8" t="s">
        <v>2</v>
      </c>
      <c r="B4" s="34">
        <v>160</v>
      </c>
      <c r="C4" s="34">
        <v>2050</v>
      </c>
      <c r="D4" s="34">
        <v>1000</v>
      </c>
      <c r="E4" s="34">
        <f t="shared" ref="E4:E5" si="0">SUM(B4:D4)</f>
        <v>3210</v>
      </c>
      <c r="F4" s="34">
        <v>1271</v>
      </c>
      <c r="G4" s="34">
        <v>130</v>
      </c>
      <c r="H4" s="34">
        <v>874</v>
      </c>
      <c r="I4" s="34">
        <v>513</v>
      </c>
      <c r="J4" s="34">
        <f t="shared" ref="J4:J5" si="1">SUM(E4:I4)</f>
        <v>5998</v>
      </c>
    </row>
    <row r="5" spans="1:10" ht="25.7" x14ac:dyDescent="0.85">
      <c r="A5" s="8" t="s">
        <v>3</v>
      </c>
      <c r="B5" s="34">
        <v>242</v>
      </c>
      <c r="C5" s="34">
        <v>1217</v>
      </c>
      <c r="D5" s="34">
        <v>1362</v>
      </c>
      <c r="E5" s="34">
        <f t="shared" si="0"/>
        <v>2821</v>
      </c>
      <c r="F5" s="34">
        <v>2466</v>
      </c>
      <c r="G5" s="34">
        <v>817</v>
      </c>
      <c r="H5" s="34">
        <v>1064</v>
      </c>
      <c r="I5" s="34">
        <v>275</v>
      </c>
      <c r="J5" s="34">
        <f t="shared" si="1"/>
        <v>7443</v>
      </c>
    </row>
    <row r="6" spans="1:10" ht="25.7" x14ac:dyDescent="0.85">
      <c r="A6" s="14" t="s">
        <v>17</v>
      </c>
      <c r="B6" s="40">
        <f>SUM(B3:B5)</f>
        <v>802</v>
      </c>
      <c r="C6" s="40">
        <f t="shared" ref="C6:J6" si="2">SUM(C3:C5)</f>
        <v>3717</v>
      </c>
      <c r="D6" s="40">
        <f t="shared" si="2"/>
        <v>2492</v>
      </c>
      <c r="E6" s="40">
        <f t="shared" si="2"/>
        <v>7011</v>
      </c>
      <c r="F6" s="40">
        <f t="shared" si="2"/>
        <v>5966</v>
      </c>
      <c r="G6" s="40">
        <f t="shared" si="2"/>
        <v>962</v>
      </c>
      <c r="H6" s="40">
        <f t="shared" si="2"/>
        <v>1965</v>
      </c>
      <c r="I6" s="40">
        <f t="shared" si="2"/>
        <v>845</v>
      </c>
      <c r="J6" s="40">
        <f t="shared" si="2"/>
        <v>16749</v>
      </c>
    </row>
    <row r="7" spans="1:10" ht="25.7" x14ac:dyDescent="0.85">
      <c r="A7" s="27" t="s">
        <v>19</v>
      </c>
      <c r="B7" s="34">
        <v>2443</v>
      </c>
      <c r="C7" s="34">
        <v>1446</v>
      </c>
      <c r="D7" s="34">
        <v>4102</v>
      </c>
      <c r="E7" s="41">
        <f>SUM(B7:D7)</f>
        <v>7991</v>
      </c>
      <c r="F7" s="42"/>
      <c r="G7" s="43" t="s">
        <v>21</v>
      </c>
      <c r="H7" s="44"/>
      <c r="I7" s="42"/>
      <c r="J7" s="42"/>
    </row>
    <row r="8" spans="1:10" ht="25.7" x14ac:dyDescent="0.85">
      <c r="A8" s="45" t="s">
        <v>20</v>
      </c>
      <c r="B8" s="15">
        <f>B6+B7</f>
        <v>3245</v>
      </c>
      <c r="C8" s="15">
        <f t="shared" ref="C8:D8" si="3">C6+C7</f>
        <v>5163</v>
      </c>
      <c r="D8" s="15">
        <f t="shared" si="3"/>
        <v>6594</v>
      </c>
      <c r="E8" s="46">
        <f>E6+E7</f>
        <v>15002</v>
      </c>
      <c r="F8" s="42"/>
      <c r="G8" s="43" t="s">
        <v>35</v>
      </c>
      <c r="H8" s="44"/>
      <c r="I8" s="42"/>
      <c r="J8" s="42"/>
    </row>
    <row r="9" spans="1:10" ht="28.35" x14ac:dyDescent="0.95">
      <c r="A9" s="28"/>
      <c r="B9" s="28"/>
      <c r="C9" s="28"/>
      <c r="D9" s="28"/>
      <c r="E9" s="28"/>
      <c r="F9" s="28"/>
      <c r="I9" s="28"/>
      <c r="J9" s="28"/>
    </row>
    <row r="10" spans="1:10" ht="28.35" x14ac:dyDescent="0.95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28.35" x14ac:dyDescent="0.95">
      <c r="C11" s="28"/>
      <c r="D11" s="28"/>
      <c r="E11" s="28"/>
      <c r="F11" s="28"/>
      <c r="G11" s="28"/>
      <c r="H11" s="28"/>
      <c r="I11" s="28"/>
      <c r="J11" s="28"/>
    </row>
    <row r="12" spans="1:10" ht="28.35" x14ac:dyDescent="0.95">
      <c r="C12" s="28"/>
      <c r="D12" s="28"/>
      <c r="E12" s="28"/>
      <c r="F12" s="28"/>
      <c r="G12" s="28"/>
      <c r="H12" s="28"/>
      <c r="I12" s="28"/>
      <c r="J12" s="28"/>
    </row>
    <row r="13" spans="1:10" ht="28.35" x14ac:dyDescent="0.95">
      <c r="C13" s="28"/>
      <c r="D13" s="28"/>
      <c r="E13" s="28"/>
      <c r="F13" s="28"/>
      <c r="G13" s="28"/>
      <c r="H13" s="28"/>
      <c r="I13" s="28"/>
      <c r="J13" s="28"/>
    </row>
    <row r="14" spans="1:10" ht="28.35" x14ac:dyDescent="0.95">
      <c r="C14" s="28"/>
      <c r="D14" s="28"/>
      <c r="E14" s="28"/>
      <c r="F14" s="28"/>
      <c r="G14" s="28"/>
      <c r="H14" s="28"/>
      <c r="I14" s="28"/>
      <c r="J14" s="28"/>
    </row>
    <row r="15" spans="1:10" ht="28.35" x14ac:dyDescent="0.95">
      <c r="C15" s="28"/>
      <c r="D15" s="28"/>
      <c r="E15" s="28"/>
      <c r="F15" s="28"/>
      <c r="G15" s="28"/>
      <c r="H15" s="28"/>
      <c r="I15" s="28"/>
      <c r="J15" s="28"/>
    </row>
    <row r="16" spans="1:10" ht="28.35" x14ac:dyDescent="0.95">
      <c r="C16" s="28"/>
      <c r="D16" s="28"/>
      <c r="E16" s="28"/>
      <c r="F16" s="28"/>
      <c r="G16" s="28"/>
      <c r="H16" s="28"/>
      <c r="I16" s="28"/>
      <c r="J16" s="28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EB4A-D02C-734B-BC4F-75D9F3C22A94}">
  <dimension ref="A1:L6"/>
  <sheetViews>
    <sheetView workbookViewId="0">
      <selection activeCell="A10" sqref="A10:XFD11"/>
    </sheetView>
  </sheetViews>
  <sheetFormatPr defaultColWidth="11" defaultRowHeight="15.7" x14ac:dyDescent="0.55000000000000004"/>
  <cols>
    <col min="1" max="1" width="25.88671875" bestFit="1" customWidth="1"/>
    <col min="2" max="2" width="17" bestFit="1" customWidth="1"/>
    <col min="3" max="3" width="13" bestFit="1" customWidth="1"/>
    <col min="4" max="4" width="12.5" bestFit="1" customWidth="1"/>
    <col min="5" max="5" width="27.5" customWidth="1"/>
    <col min="9" max="9" width="12" bestFit="1" customWidth="1"/>
  </cols>
  <sheetData>
    <row r="1" spans="1:12" ht="28.35" x14ac:dyDescent="0.9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25"/>
      <c r="L1" s="25"/>
    </row>
    <row r="2" spans="1:12" ht="71.099999999999994" customHeight="1" x14ac:dyDescent="0.85">
      <c r="A2" s="29" t="s">
        <v>0</v>
      </c>
      <c r="B2" s="30" t="s">
        <v>1</v>
      </c>
      <c r="C2" s="30" t="s">
        <v>2</v>
      </c>
      <c r="D2" s="30" t="s">
        <v>3</v>
      </c>
      <c r="E2" s="31" t="s">
        <v>18</v>
      </c>
      <c r="F2" s="30" t="s">
        <v>12</v>
      </c>
      <c r="G2" s="30" t="s">
        <v>13</v>
      </c>
      <c r="H2" s="30" t="s">
        <v>14</v>
      </c>
      <c r="I2" s="30" t="s">
        <v>15</v>
      </c>
      <c r="J2" s="31" t="s">
        <v>23</v>
      </c>
      <c r="K2" s="32" t="s">
        <v>25</v>
      </c>
      <c r="L2" s="25"/>
    </row>
    <row r="3" spans="1:12" ht="25.7" x14ac:dyDescent="0.85">
      <c r="A3" s="8" t="s">
        <v>1</v>
      </c>
      <c r="B3" s="33">
        <f>IF(ISERROR('Use Table'!B3/SUM('Use Table'!$E3:$I3)*'TTM Matrix'!$K3),0,('Use Table'!B3/SUM('Use Table'!$E3:$I3)*'TTM Matrix'!$K3))</f>
        <v>3.6275695284159615</v>
      </c>
      <c r="C3" s="33">
        <f>IF(ISERROR('Use Table'!C3/SUM('Use Table'!$E3:$I3)*'TTM Matrix'!$K3),0,('Use Table'!C3/SUM('Use Table'!$E3:$I3)*'TTM Matrix'!$K3))</f>
        <v>4.081015719467957</v>
      </c>
      <c r="D3" s="33">
        <f>IF(ISERROR('Use Table'!D3/SUM('Use Table'!$E3:$I3)*'TTM Matrix'!$K3),0,('Use Table'!D3/SUM('Use Table'!$E3:$I3)*'TTM Matrix'!$K3))</f>
        <v>1.1789600967351874</v>
      </c>
      <c r="E3" s="33">
        <f>IF(ISERROR('Use Table'!E3/SUM('Use Table'!$E3:$I3)*'TTM Matrix'!$K3),0,('Use Table'!E3/SUM('Use Table'!$E3:$I3)*'TTM Matrix'!$K3))</f>
        <v>8.8875453446191042</v>
      </c>
      <c r="F3" s="33">
        <f>IF(ISERROR('Use Table'!F3/SUM('Use Table'!$E3:$I3)*'TTM Matrix'!$K3),0,('Use Table'!F3/SUM('Use Table'!$E3:$I3)*'TTM Matrix'!$K3))</f>
        <v>20.214631197097944</v>
      </c>
      <c r="G3" s="33">
        <f>IF(ISERROR('Use Table'!G3/SUM('Use Table'!$E3:$I3)*'TTM Matrix'!$K3),0,('Use Table'!G3/SUM('Use Table'!$E3:$I3)*'TTM Matrix'!$K3))</f>
        <v>0.13603385731559856</v>
      </c>
      <c r="H3" s="33">
        <f>IF(ISERROR('Use Table'!H3/SUM('Use Table'!$E3:$I3)*'TTM Matrix'!$K3),0,('Use Table'!H3/SUM('Use Table'!$E3:$I3)*'TTM Matrix'!$K3))</f>
        <v>0.24486094316807741</v>
      </c>
      <c r="I3" s="33">
        <f>IF(ISERROR('Use Table'!I3/SUM('Use Table'!$E3:$I3)*'TTM Matrix'!$K3),0,('Use Table'!I3/SUM('Use Table'!$E3:$I3)*'TTM Matrix'!$K3))</f>
        <v>0.51692865779927455</v>
      </c>
      <c r="J3" s="34">
        <f>SUM(E3:I3)</f>
        <v>30</v>
      </c>
      <c r="K3" s="35">
        <f>'Supply Table'!H3</f>
        <v>30</v>
      </c>
      <c r="L3" s="36">
        <f>J3-K3</f>
        <v>0</v>
      </c>
    </row>
    <row r="4" spans="1:12" ht="25.7" x14ac:dyDescent="0.85">
      <c r="A4" s="8" t="s">
        <v>2</v>
      </c>
      <c r="B4" s="33">
        <f>IF(ISERROR('Use Table'!B4/SUM('Use Table'!$E4:$I4)*'TTM Matrix'!$K4),0,('Use Table'!B4/SUM('Use Table'!$E4:$I4)*'TTM Matrix'!$K4))</f>
        <v>2.6675558519506501</v>
      </c>
      <c r="C4" s="33">
        <f>IF(ISERROR('Use Table'!C4/SUM('Use Table'!$E4:$I4)*'TTM Matrix'!$K4),0,('Use Table'!C4/SUM('Use Table'!$E4:$I4)*'TTM Matrix'!$K4))</f>
        <v>34.178059353117703</v>
      </c>
      <c r="D4" s="33">
        <f>IF(ISERROR('Use Table'!D4/SUM('Use Table'!$E4:$I4)*'TTM Matrix'!$K4),0,('Use Table'!D4/SUM('Use Table'!$E4:$I4)*'TTM Matrix'!$K4))</f>
        <v>16.672224074691563</v>
      </c>
      <c r="E4" s="33">
        <f>IF(ISERROR('Use Table'!E4/SUM('Use Table'!$E4:$I4)*'TTM Matrix'!$K4),0,('Use Table'!E4/SUM('Use Table'!$E4:$I4)*'TTM Matrix'!$K4))</f>
        <v>53.517839279759919</v>
      </c>
      <c r="F4" s="33">
        <f>IF(ISERROR('Use Table'!F4/SUM('Use Table'!$E4:$I4)*'TTM Matrix'!$K4),0,('Use Table'!F4/SUM('Use Table'!$E4:$I4)*'TTM Matrix'!$K4))</f>
        <v>21.19039679893298</v>
      </c>
      <c r="G4" s="33">
        <f>IF(ISERROR('Use Table'!G4/SUM('Use Table'!$E4:$I4)*'TTM Matrix'!$K4),0,('Use Table'!G4/SUM('Use Table'!$E4:$I4)*'TTM Matrix'!$K4))</f>
        <v>2.1673891297099033</v>
      </c>
      <c r="H4" s="33">
        <f>IF(ISERROR('Use Table'!H4/SUM('Use Table'!$E4:$I4)*'TTM Matrix'!$K4),0,('Use Table'!H4/SUM('Use Table'!$E4:$I4)*'TTM Matrix'!$K4))</f>
        <v>14.571523841280426</v>
      </c>
      <c r="I4" s="33">
        <f>IF(ISERROR('Use Table'!I4/SUM('Use Table'!$E4:$I4)*'TTM Matrix'!$K4),0,('Use Table'!I4/SUM('Use Table'!$E4:$I4)*'TTM Matrix'!$K4))</f>
        <v>8.5528509503167722</v>
      </c>
      <c r="J4" s="34">
        <f t="shared" ref="J4" si="0">SUM(E4:I4)</f>
        <v>99.999999999999986</v>
      </c>
      <c r="K4" s="35">
        <f>'Supply Table'!H4</f>
        <v>100</v>
      </c>
      <c r="L4" s="36">
        <f>J4-K4</f>
        <v>0</v>
      </c>
    </row>
    <row r="5" spans="1:12" ht="25.7" x14ac:dyDescent="0.85">
      <c r="A5" s="8" t="s">
        <v>3</v>
      </c>
      <c r="B5" s="37">
        <f>SUM(B$3:B$4)/SUM($K$3:$K$4)*$K$5</f>
        <v>-6.2951253803666116</v>
      </c>
      <c r="C5" s="37">
        <f t="shared" ref="C5:I5" si="1">SUM(C$3:C$4)/SUM($K$3:$K$4)*$K$5</f>
        <v>-38.259075072585659</v>
      </c>
      <c r="D5" s="37">
        <f>SUM(D$3:D$4)/SUM($K$3:$K$4)*$K$5</f>
        <v>-17.851184171426752</v>
      </c>
      <c r="E5" s="37">
        <f t="shared" si="1"/>
        <v>-62.405384624379025</v>
      </c>
      <c r="F5" s="37">
        <f t="shared" si="1"/>
        <v>-41.405027996030924</v>
      </c>
      <c r="G5" s="37">
        <f t="shared" si="1"/>
        <v>-2.3034229870255016</v>
      </c>
      <c r="H5" s="37">
        <f t="shared" si="1"/>
        <v>-14.816384784448504</v>
      </c>
      <c r="I5" s="37">
        <f t="shared" si="1"/>
        <v>-9.0697796081160469</v>
      </c>
      <c r="J5" s="38">
        <f>SUM(E5:I5)</f>
        <v>-130</v>
      </c>
      <c r="K5" s="35">
        <f>'Supply Table'!H5</f>
        <v>-130</v>
      </c>
      <c r="L5" s="36">
        <f>J5-K5</f>
        <v>0</v>
      </c>
    </row>
    <row r="6" spans="1:12" ht="25.7" x14ac:dyDescent="0.85">
      <c r="A6" s="39" t="s">
        <v>23</v>
      </c>
      <c r="B6" s="26">
        <f>SUM(B3:B5)</f>
        <v>0</v>
      </c>
      <c r="C6" s="26">
        <f t="shared" ref="C6:J6" si="2">SUM(C3:C5)</f>
        <v>0</v>
      </c>
      <c r="D6" s="26">
        <f t="shared" si="2"/>
        <v>0</v>
      </c>
      <c r="E6" s="26">
        <f t="shared" si="2"/>
        <v>0</v>
      </c>
      <c r="F6" s="26">
        <f t="shared" si="2"/>
        <v>0</v>
      </c>
      <c r="G6" s="26">
        <f t="shared" si="2"/>
        <v>0</v>
      </c>
      <c r="H6" s="26">
        <f t="shared" si="2"/>
        <v>0</v>
      </c>
      <c r="I6" s="26">
        <f t="shared" si="2"/>
        <v>0</v>
      </c>
      <c r="J6" s="26">
        <f t="shared" si="2"/>
        <v>0</v>
      </c>
      <c r="K6" s="35">
        <f>'Supply Table'!H6</f>
        <v>0</v>
      </c>
      <c r="L6" s="25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EE77-959A-BE42-9B4D-36DDB6CD1556}">
  <dimension ref="A1:L6"/>
  <sheetViews>
    <sheetView workbookViewId="0">
      <selection activeCell="B5" sqref="B5"/>
    </sheetView>
  </sheetViews>
  <sheetFormatPr defaultColWidth="11" defaultRowHeight="15.7" x14ac:dyDescent="0.55000000000000004"/>
  <cols>
    <col min="1" max="1" width="25.88671875" bestFit="1" customWidth="1"/>
    <col min="2" max="2" width="17" bestFit="1" customWidth="1"/>
    <col min="3" max="3" width="13" bestFit="1" customWidth="1"/>
    <col min="4" max="4" width="12.5" bestFit="1" customWidth="1"/>
    <col min="5" max="5" width="25.609375" customWidth="1"/>
    <col min="9" max="9" width="12" bestFit="1" customWidth="1"/>
  </cols>
  <sheetData>
    <row r="1" spans="1:12" ht="28.35" x14ac:dyDescent="0.9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</row>
    <row r="2" spans="1:12" ht="68.099999999999994" customHeight="1" x14ac:dyDescent="0.85">
      <c r="A2" s="29" t="s">
        <v>0</v>
      </c>
      <c r="B2" s="30" t="s">
        <v>1</v>
      </c>
      <c r="C2" s="30" t="s">
        <v>2</v>
      </c>
      <c r="D2" s="30" t="s">
        <v>3</v>
      </c>
      <c r="E2" s="31" t="s">
        <v>18</v>
      </c>
      <c r="F2" s="30" t="s">
        <v>12</v>
      </c>
      <c r="G2" s="30" t="s">
        <v>13</v>
      </c>
      <c r="H2" s="30" t="s">
        <v>14</v>
      </c>
      <c r="I2" s="30" t="s">
        <v>15</v>
      </c>
      <c r="J2" s="31" t="s">
        <v>23</v>
      </c>
      <c r="K2" s="32" t="s">
        <v>26</v>
      </c>
      <c r="L2" s="25"/>
    </row>
    <row r="3" spans="1:12" ht="25.7" x14ac:dyDescent="0.85">
      <c r="A3" s="8" t="s">
        <v>1</v>
      </c>
      <c r="B3" s="33">
        <f>IF(ISERROR('Use Table'!B3/'Use Table'!$J3*'TLS Matrix'!$K3),0,('Use Table'!B3/'Use Table'!$J3*'TLS Matrix'!$K3))</f>
        <v>12.696493349455865</v>
      </c>
      <c r="C3" s="33">
        <f>IF(ISERROR('Use Table'!C3/'Use Table'!$J3*'TLS Matrix'!$K3),0,('Use Table'!C3/'Use Table'!$J3*'TLS Matrix'!$K3))</f>
        <v>14.283555018137848</v>
      </c>
      <c r="D3" s="33">
        <f>IF(ISERROR('Use Table'!D3/'Use Table'!$J3*'TLS Matrix'!$K3),0,('Use Table'!D3/'Use Table'!$J3*'TLS Matrix'!$K3))</f>
        <v>4.1263603385731562</v>
      </c>
      <c r="E3" s="33">
        <f>IF(ISERROR('Use Table'!E3/'Use Table'!$J3*'TLS Matrix'!$K3),0,('Use Table'!E3/'Use Table'!$J3*'TLS Matrix'!$K3))</f>
        <v>31.106408706166867</v>
      </c>
      <c r="F3" s="33">
        <f>IF(ISERROR('Use Table'!F3/'Use Table'!$J3*'TLS Matrix'!$K3),0,('Use Table'!F3/'Use Table'!$J3*'TLS Matrix'!$K3))</f>
        <v>70.751209189842811</v>
      </c>
      <c r="G3" s="33">
        <f>IF(ISERROR('Use Table'!G3/'Use Table'!$J3*'TLS Matrix'!$K3),0,('Use Table'!G3/'Use Table'!$J3*'TLS Matrix'!$K3))</f>
        <v>0.47611850060459499</v>
      </c>
      <c r="H3" s="33">
        <f>IF(ISERROR('Use Table'!H3/'Use Table'!$J3*'TLS Matrix'!$K3),0,('Use Table'!H3/'Use Table'!$J3*'TLS Matrix'!$K3))</f>
        <v>0.8570133010882709</v>
      </c>
      <c r="I3" s="33">
        <f>IF(ISERROR('Use Table'!I3/'Use Table'!$J3*'TLS Matrix'!$K3),0,('Use Table'!I3/'Use Table'!$J3*'TLS Matrix'!$K3))</f>
        <v>1.8092503022974609</v>
      </c>
      <c r="J3" s="34">
        <f>SUM(E3:I3)</f>
        <v>105.00000000000001</v>
      </c>
      <c r="K3" s="35">
        <f>'Supply Table'!I3</f>
        <v>105</v>
      </c>
      <c r="L3" s="36">
        <f>J3-K3</f>
        <v>0</v>
      </c>
    </row>
    <row r="4" spans="1:12" ht="25.7" x14ac:dyDescent="0.85">
      <c r="A4" s="8" t="s">
        <v>2</v>
      </c>
      <c r="B4" s="33">
        <f>IF(ISERROR('Use Table'!B4/'Use Table'!$J4*'TLS Matrix'!$K4),0,('Use Table'!B4/'Use Table'!$J4*'TLS Matrix'!$K4))</f>
        <v>7.8692897632544181</v>
      </c>
      <c r="C4" s="33">
        <f>IF(ISERROR('Use Table'!C4/'Use Table'!$J4*'TLS Matrix'!$K4),0,('Use Table'!C4/'Use Table'!$J4*'TLS Matrix'!$K4))</f>
        <v>100.82527509169724</v>
      </c>
      <c r="D4" s="33">
        <f>IF(ISERROR('Use Table'!D4/'Use Table'!$J4*'TLS Matrix'!$K4),0,('Use Table'!D4/'Use Table'!$J4*'TLS Matrix'!$K4))</f>
        <v>49.183061020340112</v>
      </c>
      <c r="E4" s="33">
        <f>IF(ISERROR('Use Table'!E4/'Use Table'!$J4*'TLS Matrix'!$K4),0,('Use Table'!E4/'Use Table'!$J4*'TLS Matrix'!$K4))</f>
        <v>157.87762587529176</v>
      </c>
      <c r="F4" s="33">
        <f>IF(ISERROR('Use Table'!F4/'Use Table'!$J4*'TLS Matrix'!$K4),0,('Use Table'!F4/'Use Table'!$J4*'TLS Matrix'!$K4))</f>
        <v>62.511670556852287</v>
      </c>
      <c r="G4" s="33">
        <f>IF(ISERROR('Use Table'!G4/'Use Table'!$J4*'TLS Matrix'!$K4),0,('Use Table'!G4/'Use Table'!$J4*'TLS Matrix'!$K4))</f>
        <v>6.3937979326442145</v>
      </c>
      <c r="H4" s="33">
        <f>IF(ISERROR('Use Table'!H4/'Use Table'!$J4*'TLS Matrix'!$K4),0,('Use Table'!H4/'Use Table'!$J4*'TLS Matrix'!$K4))</f>
        <v>42.985995331777254</v>
      </c>
      <c r="I4" s="33">
        <f>IF(ISERROR('Use Table'!I4/'Use Table'!$J4*'TLS Matrix'!$K4),0,('Use Table'!I4/'Use Table'!$J4*'TLS Matrix'!$K4))</f>
        <v>25.230910303434477</v>
      </c>
      <c r="J4" s="34">
        <f t="shared" ref="J4:J6" si="0">SUM(E4:I4)</f>
        <v>295</v>
      </c>
      <c r="K4" s="35">
        <f>'Supply Table'!I4</f>
        <v>295</v>
      </c>
      <c r="L4" s="36">
        <f t="shared" ref="L4:L6" si="1">J4-K4</f>
        <v>0</v>
      </c>
    </row>
    <row r="5" spans="1:12" ht="25.7" x14ac:dyDescent="0.85">
      <c r="A5" s="8" t="s">
        <v>3</v>
      </c>
      <c r="B5" s="33">
        <f>IF(ISERROR('Use Table'!B5/'Use Table'!$J5*'TLS Matrix'!$K5),0,('Use Table'!B5/'Use Table'!$J5*'TLS Matrix'!$K5))</f>
        <v>12.355233104930807</v>
      </c>
      <c r="C5" s="33">
        <f>IF(ISERROR('Use Table'!C5/'Use Table'!$J5*'TLS Matrix'!$K5),0,('Use Table'!C5/'Use Table'!$J5*'TLS Matrix'!$K5))</f>
        <v>62.1335483004165</v>
      </c>
      <c r="D5" s="33">
        <f>IF(ISERROR('Use Table'!D5/'Use Table'!$J5*'TLS Matrix'!$K5),0,('Use Table'!D5/'Use Table'!$J5*'TLS Matrix'!$K5))</f>
        <v>69.536477226924632</v>
      </c>
      <c r="E5" s="33">
        <f>IF(ISERROR('Use Table'!E5/'Use Table'!$J5*'TLS Matrix'!$K5),0,('Use Table'!E5/'Use Table'!$J5*'TLS Matrix'!$K5))</f>
        <v>144.02525863227191</v>
      </c>
      <c r="F5" s="33">
        <f>IF(ISERROR('Use Table'!F5/'Use Table'!$J5*'TLS Matrix'!$K5),0,('Use Table'!F5/'Use Table'!$J5*'TLS Matrix'!$K5))</f>
        <v>125.90084643288996</v>
      </c>
      <c r="G5" s="33">
        <f>IF(ISERROR('Use Table'!G5/'Use Table'!$J5*'TLS Matrix'!$K5),0,('Use Table'!G5/'Use Table'!$J5*'TLS Matrix'!$K5))</f>
        <v>41.711675399704419</v>
      </c>
      <c r="H5" s="33">
        <f>IF(ISERROR('Use Table'!H5/'Use Table'!$J5*'TLS Matrix'!$K5),0,('Use Table'!H5/'Use Table'!$J5*'TLS Matrix'!$K5))</f>
        <v>54.322181915894134</v>
      </c>
      <c r="I5" s="33">
        <f>IF(ISERROR('Use Table'!I5/'Use Table'!$J5*'TLS Matrix'!$K5),0,('Use Table'!I5/'Use Table'!$J5*'TLS Matrix'!$K5))</f>
        <v>14.040037619239554</v>
      </c>
      <c r="J5" s="34">
        <f t="shared" si="0"/>
        <v>380</v>
      </c>
      <c r="K5" s="35">
        <f>'Supply Table'!I5</f>
        <v>380</v>
      </c>
      <c r="L5" s="36">
        <f t="shared" si="1"/>
        <v>0</v>
      </c>
    </row>
    <row r="6" spans="1:12" ht="25.7" x14ac:dyDescent="0.85">
      <c r="A6" s="39" t="s">
        <v>23</v>
      </c>
      <c r="B6" s="47">
        <f>SUM(B3:B5)</f>
        <v>32.921016217641096</v>
      </c>
      <c r="C6" s="47">
        <f t="shared" ref="C6:I6" si="2">SUM(C3:C5)</f>
        <v>177.24237841025158</v>
      </c>
      <c r="D6" s="47">
        <f t="shared" si="2"/>
        <v>122.8458985858379</v>
      </c>
      <c r="E6" s="47">
        <f t="shared" si="2"/>
        <v>333.00929321373053</v>
      </c>
      <c r="F6" s="47">
        <f t="shared" si="2"/>
        <v>259.16372617958507</v>
      </c>
      <c r="G6" s="47">
        <f t="shared" si="2"/>
        <v>48.581591832953229</v>
      </c>
      <c r="H6" s="47">
        <f t="shared" si="2"/>
        <v>98.165190548759654</v>
      </c>
      <c r="I6" s="47">
        <f t="shared" si="2"/>
        <v>41.08019822497149</v>
      </c>
      <c r="J6" s="48">
        <f t="shared" si="0"/>
        <v>779.99999999999989</v>
      </c>
      <c r="K6" s="35">
        <f>'Supply Table'!I6</f>
        <v>780</v>
      </c>
      <c r="L6" s="36">
        <f t="shared" si="1"/>
        <v>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4D59-E486-0245-AA2A-B58AD4F7218D}">
  <dimension ref="A1:J10"/>
  <sheetViews>
    <sheetView workbookViewId="0">
      <selection activeCell="D24" sqref="D24"/>
    </sheetView>
  </sheetViews>
  <sheetFormatPr defaultColWidth="11" defaultRowHeight="15.7" x14ac:dyDescent="0.55000000000000004"/>
  <cols>
    <col min="1" max="1" width="37.5" bestFit="1" customWidth="1"/>
    <col min="2" max="2" width="17" bestFit="1" customWidth="1"/>
    <col min="3" max="3" width="13" bestFit="1" customWidth="1"/>
    <col min="4" max="4" width="12.5" bestFit="1" customWidth="1"/>
    <col min="5" max="5" width="25.5" customWidth="1"/>
    <col min="6" max="6" width="12" bestFit="1" customWidth="1"/>
    <col min="7" max="7" width="11" bestFit="1" customWidth="1"/>
    <col min="8" max="9" width="12" bestFit="1" customWidth="1"/>
    <col min="10" max="10" width="20.609375" customWidth="1"/>
  </cols>
  <sheetData>
    <row r="1" spans="1:10" ht="28.35" x14ac:dyDescent="0.9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60" customHeight="1" x14ac:dyDescent="0.55000000000000004">
      <c r="A2" s="29" t="s">
        <v>0</v>
      </c>
      <c r="B2" s="30" t="s">
        <v>1</v>
      </c>
      <c r="C2" s="30" t="s">
        <v>2</v>
      </c>
      <c r="D2" s="30" t="s">
        <v>3</v>
      </c>
      <c r="E2" s="31" t="s">
        <v>18</v>
      </c>
      <c r="F2" s="30" t="s">
        <v>12</v>
      </c>
      <c r="G2" s="30" t="s">
        <v>13</v>
      </c>
      <c r="H2" s="30" t="s">
        <v>14</v>
      </c>
      <c r="I2" s="30" t="s">
        <v>15</v>
      </c>
      <c r="J2" s="31" t="s">
        <v>28</v>
      </c>
    </row>
    <row r="3" spans="1:10" ht="25.7" x14ac:dyDescent="0.85">
      <c r="A3" s="8" t="s">
        <v>1</v>
      </c>
      <c r="B3" s="34">
        <f>'Use Table'!B3-'TTM Matrix'!B3-'TLS Matrix'!B3</f>
        <v>383.67593712212818</v>
      </c>
      <c r="C3" s="34">
        <f>'Use Table'!C3-'TTM Matrix'!C3-'TLS Matrix'!C3</f>
        <v>431.63542926239415</v>
      </c>
      <c r="D3" s="34">
        <f>'Use Table'!D3-'TTM Matrix'!D3-'TLS Matrix'!D3</f>
        <v>124.69467956469167</v>
      </c>
      <c r="E3" s="34">
        <f>SUM(B3:D3)</f>
        <v>940.00604594921401</v>
      </c>
      <c r="F3" s="34">
        <f>'Use Table'!F3-'TTM Matrix'!F3-'TLS Matrix'!F3</f>
        <v>2138.0341596130593</v>
      </c>
      <c r="G3" s="34">
        <f>'Use Table'!G3-'TTM Matrix'!G3-'TLS Matrix'!G3</f>
        <v>14.387847642079805</v>
      </c>
      <c r="H3" s="34">
        <f>'Use Table'!H3-'TTM Matrix'!H3-'TLS Matrix'!H3</f>
        <v>25.898125755743653</v>
      </c>
      <c r="I3" s="34">
        <f>'Use Table'!I3-'TTM Matrix'!I3-'TLS Matrix'!I3</f>
        <v>54.67382103990326</v>
      </c>
      <c r="J3" s="25">
        <f>SUM(E3:I3)</f>
        <v>3173</v>
      </c>
    </row>
    <row r="4" spans="1:10" ht="25.7" x14ac:dyDescent="0.85">
      <c r="A4" s="8" t="s">
        <v>2</v>
      </c>
      <c r="B4" s="34">
        <f>'Use Table'!B4-'TTM Matrix'!B4-'TLS Matrix'!B4</f>
        <v>149.46315438479493</v>
      </c>
      <c r="C4" s="34">
        <f>'Use Table'!C4-'TTM Matrix'!C4-'TLS Matrix'!C4</f>
        <v>1914.996665555185</v>
      </c>
      <c r="D4" s="34">
        <f>'Use Table'!D4-'TTM Matrix'!D4-'TLS Matrix'!D4</f>
        <v>934.14471490496828</v>
      </c>
      <c r="E4" s="34">
        <f t="shared" ref="E4:E5" si="0">SUM(B4:D4)</f>
        <v>2998.6045348449479</v>
      </c>
      <c r="F4" s="34">
        <f>'Use Table'!F4-'TTM Matrix'!F4-'TLS Matrix'!F4</f>
        <v>1187.2979326442146</v>
      </c>
      <c r="G4" s="34">
        <f>'Use Table'!G4-'TTM Matrix'!G4-'TLS Matrix'!G4</f>
        <v>121.43881293764588</v>
      </c>
      <c r="H4" s="34">
        <f>'Use Table'!H4-'TTM Matrix'!H4-'TLS Matrix'!H4</f>
        <v>816.4424808269423</v>
      </c>
      <c r="I4" s="34">
        <f>'Use Table'!I4-'TTM Matrix'!I4-'TLS Matrix'!I4</f>
        <v>479.21623874624873</v>
      </c>
      <c r="J4" s="25">
        <f t="shared" ref="J4:J5" si="1">SUM(E4:I4)</f>
        <v>5602.9999999999991</v>
      </c>
    </row>
    <row r="5" spans="1:10" ht="25.7" x14ac:dyDescent="0.85">
      <c r="A5" s="8" t="s">
        <v>3</v>
      </c>
      <c r="B5" s="34">
        <f>'Use Table'!B5-'TTM Matrix'!B5-'TLS Matrix'!B5</f>
        <v>235.9398922754358</v>
      </c>
      <c r="C5" s="34">
        <f>'Use Table'!C5-'TTM Matrix'!C5-'TLS Matrix'!C5</f>
        <v>1193.125526772169</v>
      </c>
      <c r="D5" s="34">
        <f>'Use Table'!D5-'TTM Matrix'!D5-'TLS Matrix'!D5</f>
        <v>1310.3147069445019</v>
      </c>
      <c r="E5" s="34">
        <f t="shared" si="0"/>
        <v>2739.3801259921065</v>
      </c>
      <c r="F5" s="34">
        <f>'Use Table'!F5-'TTM Matrix'!F5-'TLS Matrix'!F5</f>
        <v>2381.5041815631412</v>
      </c>
      <c r="G5" s="34">
        <f>'Use Table'!G5-'TTM Matrix'!G5-'TLS Matrix'!G5</f>
        <v>777.59174758732115</v>
      </c>
      <c r="H5" s="34">
        <f>'Use Table'!H5-'TTM Matrix'!H5-'TLS Matrix'!H5</f>
        <v>1024.4942028685543</v>
      </c>
      <c r="I5" s="34">
        <f>'Use Table'!I5-'TTM Matrix'!I5-'TLS Matrix'!I5</f>
        <v>270.02974198887648</v>
      </c>
      <c r="J5" s="25">
        <f t="shared" si="1"/>
        <v>7193</v>
      </c>
    </row>
    <row r="6" spans="1:10" ht="25.7" x14ac:dyDescent="0.85">
      <c r="A6" s="14" t="s">
        <v>29</v>
      </c>
      <c r="B6" s="40">
        <f>SUM(B3:B5)</f>
        <v>769.07898378235893</v>
      </c>
      <c r="C6" s="40">
        <f t="shared" ref="C6:D6" si="2">SUM(C3:C5)</f>
        <v>3539.7576215897479</v>
      </c>
      <c r="D6" s="40">
        <f t="shared" si="2"/>
        <v>2369.1541014141621</v>
      </c>
      <c r="E6" s="40">
        <f t="shared" ref="E6:I6" si="3">SUM(E3:E5)</f>
        <v>6677.9907067862687</v>
      </c>
      <c r="F6" s="40">
        <f t="shared" si="3"/>
        <v>5706.836273820415</v>
      </c>
      <c r="G6" s="40">
        <f t="shared" si="3"/>
        <v>913.41840816704689</v>
      </c>
      <c r="H6" s="40">
        <f t="shared" si="3"/>
        <v>1866.8348094512403</v>
      </c>
      <c r="I6" s="40">
        <f t="shared" si="3"/>
        <v>803.91980177502853</v>
      </c>
      <c r="J6" s="26">
        <f>SUM(J3:J5)</f>
        <v>15969</v>
      </c>
    </row>
    <row r="7" spans="1:10" ht="25.7" x14ac:dyDescent="0.85">
      <c r="A7" s="8" t="s">
        <v>30</v>
      </c>
      <c r="B7" s="49">
        <f>'TLS Matrix'!B6</f>
        <v>32.921016217641096</v>
      </c>
      <c r="C7" s="49">
        <f>'TLS Matrix'!C6</f>
        <v>177.24237841025158</v>
      </c>
      <c r="D7" s="49">
        <f>'TLS Matrix'!D6</f>
        <v>122.8458985858379</v>
      </c>
      <c r="E7" s="49">
        <f>'TLS Matrix'!E6</f>
        <v>333.00929321373053</v>
      </c>
      <c r="F7" s="49">
        <f>'TLS Matrix'!F6</f>
        <v>259.16372617958507</v>
      </c>
      <c r="G7" s="49">
        <f>'TLS Matrix'!G6</f>
        <v>48.581591832953229</v>
      </c>
      <c r="H7" s="49">
        <f>'TLS Matrix'!H6</f>
        <v>98.165190548759654</v>
      </c>
      <c r="I7" s="49">
        <f>'TLS Matrix'!I6</f>
        <v>41.08019822497149</v>
      </c>
      <c r="J7" s="50">
        <f>SUM(E7:I7)</f>
        <v>779.99999999999989</v>
      </c>
    </row>
    <row r="8" spans="1:10" ht="25.7" x14ac:dyDescent="0.85">
      <c r="A8" s="8" t="s">
        <v>17</v>
      </c>
      <c r="B8" s="10">
        <f>B6+B7</f>
        <v>802</v>
      </c>
      <c r="C8" s="10">
        <f t="shared" ref="C8:I8" si="4">C6+C7</f>
        <v>3716.9999999999995</v>
      </c>
      <c r="D8" s="10">
        <f t="shared" si="4"/>
        <v>2492</v>
      </c>
      <c r="E8" s="10">
        <f t="shared" si="4"/>
        <v>7010.9999999999991</v>
      </c>
      <c r="F8" s="10">
        <f t="shared" si="4"/>
        <v>5966</v>
      </c>
      <c r="G8" s="10">
        <f t="shared" si="4"/>
        <v>962.00000000000011</v>
      </c>
      <c r="H8" s="10">
        <f t="shared" si="4"/>
        <v>1965</v>
      </c>
      <c r="I8" s="10">
        <f t="shared" si="4"/>
        <v>845</v>
      </c>
      <c r="J8" s="11">
        <f>SUM(E8:I8)</f>
        <v>16749</v>
      </c>
    </row>
    <row r="9" spans="1:10" ht="25.7" x14ac:dyDescent="0.85">
      <c r="A9" s="27" t="s">
        <v>19</v>
      </c>
      <c r="B9" s="51">
        <v>2443</v>
      </c>
      <c r="C9" s="51">
        <v>1446</v>
      </c>
      <c r="D9" s="51">
        <v>4102</v>
      </c>
      <c r="E9" s="52">
        <f>SUM(B9:D9)</f>
        <v>7991</v>
      </c>
      <c r="F9" s="42"/>
      <c r="G9" s="43" t="s">
        <v>21</v>
      </c>
      <c r="H9" s="44"/>
      <c r="I9" s="42"/>
      <c r="J9" s="42"/>
    </row>
    <row r="10" spans="1:10" ht="25.7" x14ac:dyDescent="0.85">
      <c r="A10" s="27" t="s">
        <v>20</v>
      </c>
      <c r="B10" s="53">
        <f>B6+B9+B7</f>
        <v>3245</v>
      </c>
      <c r="C10" s="53">
        <f t="shared" ref="C10:E10" si="5">C6+C9+C7</f>
        <v>5162.9999999999991</v>
      </c>
      <c r="D10" s="53">
        <f t="shared" si="5"/>
        <v>6594</v>
      </c>
      <c r="E10" s="53">
        <f t="shared" si="5"/>
        <v>15002</v>
      </c>
      <c r="F10" s="42"/>
      <c r="G10" s="43" t="s">
        <v>35</v>
      </c>
      <c r="H10" s="44"/>
      <c r="I10" s="42"/>
      <c r="J10" s="42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DE1C-A4CA-3242-95EA-D7A7E6165914}">
  <dimension ref="A1:L6"/>
  <sheetViews>
    <sheetView tabSelected="1" workbookViewId="0">
      <selection activeCell="I3" sqref="I3"/>
    </sheetView>
  </sheetViews>
  <sheetFormatPr defaultColWidth="11" defaultRowHeight="15.7" x14ac:dyDescent="0.55000000000000004"/>
  <cols>
    <col min="1" max="1" width="31.109375" bestFit="1" customWidth="1"/>
    <col min="2" max="2" width="17.109375" bestFit="1" customWidth="1"/>
    <col min="3" max="3" width="13.109375" bestFit="1" customWidth="1"/>
    <col min="4" max="4" width="12.609375" bestFit="1" customWidth="1"/>
    <col min="5" max="5" width="25.609375" customWidth="1"/>
    <col min="6" max="6" width="12.609375" bestFit="1" customWidth="1"/>
    <col min="7" max="7" width="11" bestFit="1" customWidth="1"/>
    <col min="8" max="8" width="12.609375" bestFit="1" customWidth="1"/>
    <col min="9" max="9" width="12.109375" bestFit="1" customWidth="1"/>
    <col min="11" max="11" width="12.38671875" bestFit="1" customWidth="1"/>
  </cols>
  <sheetData>
    <row r="1" spans="1:12" ht="28.35" x14ac:dyDescent="0.9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</row>
    <row r="2" spans="1:12" ht="66" customHeight="1" x14ac:dyDescent="0.55000000000000004">
      <c r="A2" s="29" t="s">
        <v>0</v>
      </c>
      <c r="B2" s="30" t="s">
        <v>1</v>
      </c>
      <c r="C2" s="30" t="s">
        <v>2</v>
      </c>
      <c r="D2" s="30" t="s">
        <v>3</v>
      </c>
      <c r="E2" s="31" t="s">
        <v>18</v>
      </c>
      <c r="F2" s="30" t="s">
        <v>12</v>
      </c>
      <c r="G2" s="30" t="s">
        <v>13</v>
      </c>
      <c r="H2" s="30" t="s">
        <v>14</v>
      </c>
      <c r="I2" s="30" t="s">
        <v>15</v>
      </c>
      <c r="J2" s="31" t="s">
        <v>23</v>
      </c>
      <c r="K2" s="32" t="s">
        <v>4</v>
      </c>
    </row>
    <row r="3" spans="1:12" ht="25.7" x14ac:dyDescent="0.85">
      <c r="A3" s="8" t="s">
        <v>1</v>
      </c>
      <c r="B3" s="33">
        <f>IF(ISERROR('Use Table_BP'!B3/'Use Table_BP'!$J3*Use_M!$K3),0,('Use Table_BP'!B3/'Use Table_BP'!$J3*Use_M!$K3))</f>
        <v>14.873035066505443</v>
      </c>
      <c r="C3" s="33">
        <f>IF(ISERROR('Use Table_BP'!C3/'Use Table_BP'!$J3*Use_M!$K3),0,('Use Table_BP'!C3/'Use Table_BP'!$J3*Use_M!$K3))</f>
        <v>16.732164449818619</v>
      </c>
      <c r="D3" s="33">
        <f>IF(ISERROR('Use Table_BP'!D3/'Use Table_BP'!$J3*Use_M!$K3),0,('Use Table_BP'!D3/'Use Table_BP'!$J3*Use_M!$K3))</f>
        <v>4.8337363966142686</v>
      </c>
      <c r="E3" s="34">
        <f>IF(ISERROR('Use Table_BP'!E3/'Use Table_BP'!$J3*Use_M!$K3),0,('Use Table_BP'!E3/'Use Table_BP'!$J3*Use_M!$K3))</f>
        <v>36.438935912938334</v>
      </c>
      <c r="F3" s="33">
        <f>IF(ISERROR('Use Table_BP'!F3/'Use Table_BP'!$J3*Use_M!$K3),0,('Use Table_BP'!F3/'Use Table_BP'!$J3*Use_M!$K3))</f>
        <v>82.879987908101569</v>
      </c>
      <c r="G3" s="33">
        <f>IF(ISERROR('Use Table_BP'!G3/'Use Table_BP'!$J3*Use_M!$K3),0,('Use Table_BP'!G3/'Use Table_BP'!$J3*Use_M!$K3))</f>
        <v>0.55773881499395395</v>
      </c>
      <c r="H3" s="33">
        <f>IF(ISERROR('Use Table_BP'!H3/'Use Table_BP'!$J3*Use_M!$K3),0,('Use Table_BP'!H3/'Use Table_BP'!$J3*Use_M!$K3))</f>
        <v>1.0039298669891175</v>
      </c>
      <c r="I3" s="33">
        <f>IF(ISERROR('Use Table_BP'!I3/'Use Table_BP'!$J3*Use_M!$K3),0,('Use Table_BP'!I3/'Use Table_BP'!$J3*Use_M!$K3))</f>
        <v>2.1194074969770251</v>
      </c>
      <c r="J3" s="34">
        <f>SUM(E3:I3)</f>
        <v>122.99999999999999</v>
      </c>
      <c r="K3" s="35">
        <f>'Supply Table'!F3</f>
        <v>123</v>
      </c>
      <c r="L3" s="20">
        <f>J3-K3</f>
        <v>0</v>
      </c>
    </row>
    <row r="4" spans="1:12" ht="25.7" x14ac:dyDescent="0.85">
      <c r="A4" s="8" t="s">
        <v>2</v>
      </c>
      <c r="B4" s="33">
        <f>IF(ISERROR('Use Table_BP'!B4/'Use Table_BP'!$J4*Use_M!$K4),0,('Use Table_BP'!B4/'Use Table_BP'!$J4*Use_M!$K4))</f>
        <v>20.006668889629879</v>
      </c>
      <c r="C4" s="33">
        <f>IF(ISERROR('Use Table_BP'!C4/'Use Table_BP'!$J4*Use_M!$K4),0,('Use Table_BP'!C4/'Use Table_BP'!$J4*Use_M!$K4))</f>
        <v>256.33544514838286</v>
      </c>
      <c r="D4" s="33">
        <f>IF(ISERROR('Use Table_BP'!D4/'Use Table_BP'!$J4*Use_M!$K4),0,('Use Table_BP'!D4/'Use Table_BP'!$J4*Use_M!$K4))</f>
        <v>125.04168056018675</v>
      </c>
      <c r="E4" s="34">
        <f>IF(ISERROR('Use Table_BP'!E4/'Use Table_BP'!$J4*Use_M!$K4),0,('Use Table_BP'!E4/'Use Table_BP'!$J4*Use_M!$K4))</f>
        <v>401.38379459819947</v>
      </c>
      <c r="F4" s="33">
        <f>IF(ISERROR('Use Table_BP'!F4/'Use Table_BP'!$J4*Use_M!$K4),0,('Use Table_BP'!F4/'Use Table_BP'!$J4*Use_M!$K4))</f>
        <v>158.92797599199733</v>
      </c>
      <c r="G4" s="33">
        <f>IF(ISERROR('Use Table_BP'!G4/'Use Table_BP'!$J4*Use_M!$K4),0,('Use Table_BP'!G4/'Use Table_BP'!$J4*Use_M!$K4))</f>
        <v>16.255418472824278</v>
      </c>
      <c r="H4" s="33">
        <f>IF(ISERROR('Use Table_BP'!H4/'Use Table_BP'!$J4*Use_M!$K4),0,('Use Table_BP'!H4/'Use Table_BP'!$J4*Use_M!$K4))</f>
        <v>109.28642880960322</v>
      </c>
      <c r="I4" s="33">
        <f>IF(ISERROR('Use Table_BP'!I4/'Use Table_BP'!$J4*Use_M!$K4),0,('Use Table_BP'!I4/'Use Table_BP'!$J4*Use_M!$K4))</f>
        <v>64.146382127375801</v>
      </c>
      <c r="J4" s="34">
        <f t="shared" ref="J4:J6" si="0">SUM(E4:I4)</f>
        <v>750.00000000000011</v>
      </c>
      <c r="K4" s="35">
        <f>'Supply Table'!F4</f>
        <v>750</v>
      </c>
      <c r="L4" s="20">
        <f t="shared" ref="L4:L6" si="1">J4-K4</f>
        <v>0</v>
      </c>
    </row>
    <row r="5" spans="1:12" ht="25.7" x14ac:dyDescent="0.85">
      <c r="A5" s="8" t="s">
        <v>3</v>
      </c>
      <c r="B5" s="33">
        <f>IF(ISERROR('Use Table_BP'!B5/'Use Table_BP'!$J5*Use_M!$K5),0,('Use Table_BP'!B5/'Use Table_BP'!$J5*Use_M!$K5))</f>
        <v>3.0833240475310668</v>
      </c>
      <c r="C5" s="33">
        <f>IF(ISERROR('Use Table_BP'!C5/'Use Table_BP'!$J5*Use_M!$K5),0,('Use Table_BP'!C5/'Use Table_BP'!$J5*Use_M!$K5))</f>
        <v>15.592075561877365</v>
      </c>
      <c r="D5" s="33">
        <f>IF(ISERROR('Use Table_BP'!D5/'Use Table_BP'!$J5*Use_M!$K5),0,('Use Table_BP'!D5/'Use Table_BP'!$J5*Use_M!$K5))</f>
        <v>17.123534332376366</v>
      </c>
      <c r="E5" s="34">
        <f>IF(ISERROR('Use Table_BP'!E5/'Use Table_BP'!$J5*Use_M!$K5),0,('Use Table_BP'!E5/'Use Table_BP'!$J5*Use_M!$K5))</f>
        <v>35.798933941784796</v>
      </c>
      <c r="F5" s="33">
        <f>IF(ISERROR('Use Table_BP'!F5/'Use Table_BP'!$J5*Use_M!$K5),0,('Use Table_BP'!F5/'Use Table_BP'!$J5*Use_M!$K5))</f>
        <v>31.122117762676943</v>
      </c>
      <c r="G5" s="33">
        <f>IF(ISERROR('Use Table_BP'!G5/'Use Table_BP'!$J5*Use_M!$K5),0,('Use Table_BP'!G5/'Use Table_BP'!$J5*Use_M!$K5))</f>
        <v>10.161771760490502</v>
      </c>
      <c r="H5" s="33">
        <f>IF(ISERROR('Use Table_BP'!H5/'Use Table_BP'!$J5*Use_M!$K5),0,('Use Table_BP'!H5/'Use Table_BP'!$J5*Use_M!$K5))</f>
        <v>13.388357440517741</v>
      </c>
      <c r="I5" s="33">
        <f>IF(ISERROR('Use Table_BP'!I5/'Use Table_BP'!$J5*Use_M!$K5),0,('Use Table_BP'!I5/'Use Table_BP'!$J5*Use_M!$K5))</f>
        <v>3.5288190945300135</v>
      </c>
      <c r="J5" s="34">
        <f t="shared" si="0"/>
        <v>93.999999999999986</v>
      </c>
      <c r="K5" s="35">
        <f>'Supply Table'!F5</f>
        <v>94</v>
      </c>
      <c r="L5" s="20">
        <f t="shared" si="1"/>
        <v>0</v>
      </c>
    </row>
    <row r="6" spans="1:12" ht="25.7" x14ac:dyDescent="0.85">
      <c r="A6" s="39" t="s">
        <v>23</v>
      </c>
      <c r="B6" s="53">
        <f>SUM(B3:B5)</f>
        <v>37.963028003666388</v>
      </c>
      <c r="C6" s="53">
        <f t="shared" ref="C6:I6" si="2">SUM(C3:C5)</f>
        <v>288.65968516007888</v>
      </c>
      <c r="D6" s="53">
        <f t="shared" si="2"/>
        <v>146.9989512891774</v>
      </c>
      <c r="E6" s="48">
        <f t="shared" si="2"/>
        <v>473.62166445292263</v>
      </c>
      <c r="F6" s="53">
        <f t="shared" si="2"/>
        <v>272.93008166277588</v>
      </c>
      <c r="G6" s="53">
        <f t="shared" si="2"/>
        <v>26.974929048308734</v>
      </c>
      <c r="H6" s="53">
        <f t="shared" si="2"/>
        <v>123.67871611711007</v>
      </c>
      <c r="I6" s="53">
        <f t="shared" si="2"/>
        <v>69.794608718882827</v>
      </c>
      <c r="J6" s="48">
        <f t="shared" si="0"/>
        <v>967.00000000000011</v>
      </c>
      <c r="K6" s="35">
        <f>'Supply Table'!F6</f>
        <v>967</v>
      </c>
      <c r="L6" s="20">
        <f t="shared" si="1"/>
        <v>0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59A0-CB3D-EE4D-94F3-173A42E962C6}">
  <dimension ref="A1:J11"/>
  <sheetViews>
    <sheetView workbookViewId="0">
      <selection activeCell="G3" sqref="G3"/>
    </sheetView>
  </sheetViews>
  <sheetFormatPr defaultColWidth="11" defaultRowHeight="15.7" x14ac:dyDescent="0.55000000000000004"/>
  <cols>
    <col min="1" max="1" width="37.5" bestFit="1" customWidth="1"/>
    <col min="2" max="2" width="17" bestFit="1" customWidth="1"/>
    <col min="3" max="3" width="13" bestFit="1" customWidth="1"/>
    <col min="4" max="4" width="12.5" bestFit="1" customWidth="1"/>
    <col min="5" max="5" width="26.609375" customWidth="1"/>
    <col min="9" max="9" width="12" bestFit="1" customWidth="1"/>
    <col min="10" max="10" width="25.609375" customWidth="1"/>
  </cols>
  <sheetData>
    <row r="1" spans="1:10" ht="28.35" x14ac:dyDescent="0.9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60" customHeight="1" x14ac:dyDescent="0.55000000000000004">
      <c r="A2" s="29" t="s">
        <v>0</v>
      </c>
      <c r="B2" s="30" t="s">
        <v>1</v>
      </c>
      <c r="C2" s="30" t="s">
        <v>2</v>
      </c>
      <c r="D2" s="30" t="s">
        <v>3</v>
      </c>
      <c r="E2" s="31" t="s">
        <v>18</v>
      </c>
      <c r="F2" s="30" t="s">
        <v>12</v>
      </c>
      <c r="G2" s="30" t="s">
        <v>13</v>
      </c>
      <c r="H2" s="30" t="s">
        <v>14</v>
      </c>
      <c r="I2" s="30" t="s">
        <v>15</v>
      </c>
      <c r="J2" s="31" t="s">
        <v>28</v>
      </c>
    </row>
    <row r="3" spans="1:10" ht="25.7" x14ac:dyDescent="0.85">
      <c r="A3" s="8" t="s">
        <v>1</v>
      </c>
      <c r="B3" s="34">
        <f>'Use Table_BP'!B3-Use_M!B3</f>
        <v>368.80290205562272</v>
      </c>
      <c r="C3" s="34">
        <f>'Use Table_BP'!C3-Use_M!C3</f>
        <v>414.90326481257551</v>
      </c>
      <c r="D3" s="34">
        <f>'Use Table_BP'!D3-Use_M!D3</f>
        <v>119.8609431680774</v>
      </c>
      <c r="E3" s="34">
        <f>SUM(B3:D3)</f>
        <v>903.56711003627561</v>
      </c>
      <c r="F3" s="34">
        <f>'Use Table_BP'!F3-Use_M!F3</f>
        <v>2055.1541717049577</v>
      </c>
      <c r="G3" s="34">
        <f>'Use Table_BP'!G3-Use_M!G3</f>
        <v>13.830108827085851</v>
      </c>
      <c r="H3" s="34">
        <f>'Use Table_BP'!H3-Use_M!H3</f>
        <v>24.894195888754535</v>
      </c>
      <c r="I3" s="34">
        <f>'Use Table_BP'!I3-Use_M!I3</f>
        <v>52.554413542926234</v>
      </c>
      <c r="J3" s="25">
        <f>SUM(E3:I3)</f>
        <v>3050</v>
      </c>
    </row>
    <row r="4" spans="1:10" ht="25.7" x14ac:dyDescent="0.85">
      <c r="A4" s="8" t="s">
        <v>2</v>
      </c>
      <c r="B4" s="34">
        <f>'Use Table_BP'!B4-Use_M!B4</f>
        <v>129.45648549516505</v>
      </c>
      <c r="C4" s="34">
        <f>'Use Table_BP'!C4-Use_M!C4</f>
        <v>1658.6612204068022</v>
      </c>
      <c r="D4" s="34">
        <f>'Use Table_BP'!D4-Use_M!D4</f>
        <v>809.10303434478158</v>
      </c>
      <c r="E4" s="34">
        <f t="shared" ref="E4:E5" si="0">SUM(B4:D4)</f>
        <v>2597.2207402467488</v>
      </c>
      <c r="F4" s="34">
        <f>'Use Table_BP'!F4-Use_M!F4</f>
        <v>1028.3699566522173</v>
      </c>
      <c r="G4" s="34">
        <f>'Use Table_BP'!G4-Use_M!G4</f>
        <v>105.1833944648216</v>
      </c>
      <c r="H4" s="34">
        <f>'Use Table_BP'!H4-Use_M!H4</f>
        <v>707.15605201733911</v>
      </c>
      <c r="I4" s="34">
        <f>'Use Table_BP'!I4-Use_M!I4</f>
        <v>415.0698566188729</v>
      </c>
      <c r="J4" s="25">
        <f t="shared" ref="J4:J5" si="1">SUM(E4:I4)</f>
        <v>4853</v>
      </c>
    </row>
    <row r="5" spans="1:10" ht="25.7" x14ac:dyDescent="0.85">
      <c r="A5" s="8" t="s">
        <v>3</v>
      </c>
      <c r="B5" s="34">
        <f>'Use Table_BP'!B5-Use_M!B5</f>
        <v>232.85656822790472</v>
      </c>
      <c r="C5" s="34">
        <f>'Use Table_BP'!C5-Use_M!C5</f>
        <v>1177.5334512102916</v>
      </c>
      <c r="D5" s="34">
        <f>'Use Table_BP'!D5-Use_M!D5</f>
        <v>1293.1911726121257</v>
      </c>
      <c r="E5" s="34">
        <f t="shared" si="0"/>
        <v>2703.581192050322</v>
      </c>
      <c r="F5" s="34">
        <f>'Use Table_BP'!F5-Use_M!F5</f>
        <v>2350.382063800464</v>
      </c>
      <c r="G5" s="34">
        <f>'Use Table_BP'!G5-Use_M!G5</f>
        <v>767.42997582683063</v>
      </c>
      <c r="H5" s="34">
        <f>'Use Table_BP'!H5-Use_M!H5</f>
        <v>1011.1058454280366</v>
      </c>
      <c r="I5" s="34">
        <f>'Use Table_BP'!I5-Use_M!I5</f>
        <v>266.50092289434644</v>
      </c>
      <c r="J5" s="25">
        <f t="shared" si="1"/>
        <v>7098.9999999999991</v>
      </c>
    </row>
    <row r="6" spans="1:10" ht="25.7" x14ac:dyDescent="0.85">
      <c r="A6" s="14" t="s">
        <v>29</v>
      </c>
      <c r="B6" s="40">
        <f>SUM(B3:B5)</f>
        <v>731.11595577869252</v>
      </c>
      <c r="C6" s="40">
        <f t="shared" ref="C6:I6" si="2">SUM(C3:C5)</f>
        <v>3251.0979364296691</v>
      </c>
      <c r="D6" s="40">
        <f t="shared" si="2"/>
        <v>2222.1551501249846</v>
      </c>
      <c r="E6" s="40">
        <f>SUM(E3:E5)</f>
        <v>6204.3690423333464</v>
      </c>
      <c r="F6" s="40">
        <f t="shared" si="2"/>
        <v>5433.9061921576395</v>
      </c>
      <c r="G6" s="40">
        <f t="shared" si="2"/>
        <v>886.44347911873808</v>
      </c>
      <c r="H6" s="40">
        <f t="shared" si="2"/>
        <v>1743.1560933341302</v>
      </c>
      <c r="I6" s="40">
        <f t="shared" si="2"/>
        <v>734.12519305614558</v>
      </c>
      <c r="J6" s="26">
        <f>SUM(J3:J5)</f>
        <v>15002</v>
      </c>
    </row>
    <row r="7" spans="1:10" ht="25.7" x14ac:dyDescent="0.85">
      <c r="A7" s="8" t="s">
        <v>30</v>
      </c>
      <c r="B7" s="49">
        <f>'TLS Matrix'!B6</f>
        <v>32.921016217641096</v>
      </c>
      <c r="C7" s="49">
        <f>'TLS Matrix'!C6</f>
        <v>177.24237841025158</v>
      </c>
      <c r="D7" s="49">
        <f>'TLS Matrix'!D6</f>
        <v>122.8458985858379</v>
      </c>
      <c r="E7" s="49">
        <f>'TLS Matrix'!E6</f>
        <v>333.00929321373053</v>
      </c>
      <c r="F7" s="49">
        <f>'TLS Matrix'!F6</f>
        <v>259.16372617958507</v>
      </c>
      <c r="G7" s="49">
        <f>'TLS Matrix'!G6</f>
        <v>48.581591832953229</v>
      </c>
      <c r="H7" s="49">
        <f>'TLS Matrix'!H6</f>
        <v>98.165190548759654</v>
      </c>
      <c r="I7" s="49">
        <f>'TLS Matrix'!I6</f>
        <v>41.08019822497149</v>
      </c>
      <c r="J7" s="50">
        <f>SUM(E7:I7)</f>
        <v>779.99999999999989</v>
      </c>
    </row>
    <row r="8" spans="1:10" ht="25.7" x14ac:dyDescent="0.85">
      <c r="A8" s="8" t="s">
        <v>4</v>
      </c>
      <c r="B8" s="49">
        <f>Use_M!B6</f>
        <v>37.963028003666388</v>
      </c>
      <c r="C8" s="49">
        <f>Use_M!C6</f>
        <v>288.65968516007888</v>
      </c>
      <c r="D8" s="49">
        <f>Use_M!D6</f>
        <v>146.9989512891774</v>
      </c>
      <c r="E8" s="48">
        <f t="shared" ref="E8" si="3">SUM(B8:D8)</f>
        <v>473.62166445292269</v>
      </c>
      <c r="F8" s="49">
        <f>Use_M!F6</f>
        <v>272.93008166277588</v>
      </c>
      <c r="G8" s="49">
        <f>Use_M!G6</f>
        <v>26.974929048308734</v>
      </c>
      <c r="H8" s="49">
        <f>Use_M!H6</f>
        <v>123.67871611711007</v>
      </c>
      <c r="I8" s="49">
        <f>Use_M!I6</f>
        <v>69.794608718882827</v>
      </c>
      <c r="J8" s="49">
        <f t="shared" ref="J8" si="4">SUM(E8:I8)</f>
        <v>967.00000000000011</v>
      </c>
    </row>
    <row r="9" spans="1:10" ht="25.7" x14ac:dyDescent="0.85">
      <c r="A9" s="8" t="s">
        <v>17</v>
      </c>
      <c r="B9" s="49">
        <f>B6+B7+B8</f>
        <v>802</v>
      </c>
      <c r="C9" s="49">
        <f t="shared" ref="C9:D9" si="5">C6+C7+C8</f>
        <v>3716.9999999999995</v>
      </c>
      <c r="D9" s="49">
        <f t="shared" si="5"/>
        <v>2492</v>
      </c>
      <c r="E9" s="49">
        <f t="shared" ref="E9" si="6">E6+E7+E8</f>
        <v>7011</v>
      </c>
      <c r="F9" s="49">
        <f t="shared" ref="F9" si="7">F6+F7+F8</f>
        <v>5966</v>
      </c>
      <c r="G9" s="49">
        <f t="shared" ref="G9" si="8">G6+G7+G8</f>
        <v>962</v>
      </c>
      <c r="H9" s="49">
        <f t="shared" ref="H9" si="9">H6+H7+H8</f>
        <v>1965</v>
      </c>
      <c r="I9" s="49">
        <f t="shared" ref="I9" si="10">I6+I7+I8</f>
        <v>844.99999999999989</v>
      </c>
      <c r="J9" s="50">
        <f>SUM(E9:I9)</f>
        <v>16749</v>
      </c>
    </row>
    <row r="10" spans="1:10" ht="25.7" x14ac:dyDescent="0.85">
      <c r="A10" s="27" t="s">
        <v>19</v>
      </c>
      <c r="B10" s="35">
        <v>2443</v>
      </c>
      <c r="C10" s="35">
        <v>1446</v>
      </c>
      <c r="D10" s="35">
        <v>4102</v>
      </c>
      <c r="E10" s="54">
        <f>SUM(B10:D10)</f>
        <v>7991</v>
      </c>
      <c r="F10" s="42"/>
      <c r="G10" s="43" t="s">
        <v>21</v>
      </c>
      <c r="H10" s="44"/>
      <c r="I10" s="42"/>
      <c r="J10" s="42"/>
    </row>
    <row r="11" spans="1:10" ht="25.7" x14ac:dyDescent="0.85">
      <c r="A11" s="27" t="s">
        <v>20</v>
      </c>
      <c r="B11" s="53">
        <f>B10+B9</f>
        <v>3245</v>
      </c>
      <c r="C11" s="53">
        <f t="shared" ref="C11:E11" si="11">C10+C9</f>
        <v>5163</v>
      </c>
      <c r="D11" s="53">
        <f t="shared" si="11"/>
        <v>6594</v>
      </c>
      <c r="E11" s="53">
        <f t="shared" si="11"/>
        <v>15002</v>
      </c>
      <c r="F11" s="42"/>
      <c r="G11" s="43" t="s">
        <v>35</v>
      </c>
      <c r="H11" s="44"/>
      <c r="I11" s="42"/>
      <c r="J11" s="42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Supply Table</vt:lpstr>
      <vt:lpstr>Use Table</vt:lpstr>
      <vt:lpstr>TTM Matrix</vt:lpstr>
      <vt:lpstr>TLS Matrix</vt:lpstr>
      <vt:lpstr>Use Table_BP</vt:lpstr>
      <vt:lpstr>Use_M</vt:lpstr>
      <vt:lpstr>Use_D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Dela Cruz</dc:creator>
  <cp:lastModifiedBy>GVC</cp:lastModifiedBy>
  <dcterms:created xsi:type="dcterms:W3CDTF">2018-04-07T12:39:21Z</dcterms:created>
  <dcterms:modified xsi:type="dcterms:W3CDTF">2020-01-22T07:14:00Z</dcterms:modified>
</cp:coreProperties>
</file>