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Example 1" sheetId="2" r:id="rId1"/>
    <sheet name="Example 2" sheetId="3" r:id="rId2"/>
    <sheet name="Example 3" sheetId="5" r:id="rId3"/>
    <sheet name="data1" sheetId="1" r:id="rId4"/>
    <sheet name="data2" sheetId="4" r:id="rId5"/>
  </sheets>
  <calcPr calcId="145621"/>
</workbook>
</file>

<file path=xl/calcChain.xml><?xml version="1.0" encoding="utf-8"?>
<calcChain xmlns="http://schemas.openxmlformats.org/spreadsheetml/2006/main">
  <c r="D11" i="5" l="1"/>
  <c r="J33" i="5"/>
  <c r="I33" i="5"/>
  <c r="H33" i="5"/>
  <c r="G33" i="5"/>
  <c r="F33" i="5"/>
  <c r="E33" i="5"/>
  <c r="D33" i="5"/>
  <c r="D16" i="5"/>
  <c r="J15" i="5"/>
  <c r="I15" i="5"/>
  <c r="H15" i="5"/>
  <c r="G15" i="5"/>
  <c r="F15" i="5"/>
  <c r="E15" i="5"/>
  <c r="D15" i="5"/>
  <c r="J10" i="5"/>
  <c r="I10" i="5"/>
  <c r="H10" i="5"/>
  <c r="G10" i="5"/>
  <c r="F10" i="5"/>
  <c r="E10" i="5"/>
  <c r="D10" i="5"/>
  <c r="J9" i="5"/>
  <c r="I9" i="5"/>
  <c r="H9" i="5"/>
  <c r="G9" i="5"/>
  <c r="F9" i="5"/>
  <c r="E9" i="5"/>
  <c r="D9" i="5"/>
  <c r="J7" i="5"/>
  <c r="I7" i="5"/>
  <c r="H7" i="5"/>
  <c r="G7" i="5"/>
  <c r="F7" i="5"/>
  <c r="E7" i="5"/>
  <c r="D7" i="5"/>
  <c r="D18" i="3"/>
  <c r="T15" i="4"/>
  <c r="T14" i="4"/>
  <c r="J10" i="3"/>
  <c r="I10" i="3"/>
  <c r="H10" i="3"/>
  <c r="U15" i="4"/>
  <c r="U16" i="4"/>
  <c r="Y16" i="4" s="1"/>
  <c r="U17" i="4"/>
  <c r="U18" i="4" s="1"/>
  <c r="U14" i="4"/>
  <c r="Y17" i="4"/>
  <c r="Y15" i="4"/>
  <c r="Y14" i="4"/>
  <c r="Y13" i="4"/>
  <c r="T24" i="4"/>
  <c r="T23" i="4"/>
  <c r="T22" i="4"/>
  <c r="T21" i="4"/>
  <c r="T20" i="4"/>
  <c r="T19" i="4"/>
  <c r="T18" i="4"/>
  <c r="T17" i="4"/>
  <c r="T16" i="4"/>
  <c r="T13" i="4"/>
  <c r="J16" i="3"/>
  <c r="I16" i="3"/>
  <c r="H16" i="3"/>
  <c r="G16" i="3"/>
  <c r="F16" i="3"/>
  <c r="E16" i="3"/>
  <c r="D16" i="3"/>
  <c r="J11" i="3"/>
  <c r="I11" i="3"/>
  <c r="H11" i="3"/>
  <c r="G11" i="3"/>
  <c r="F11" i="3"/>
  <c r="E11" i="3"/>
  <c r="D11" i="3"/>
  <c r="J7" i="3"/>
  <c r="I7" i="3"/>
  <c r="H7" i="3"/>
  <c r="G7" i="3"/>
  <c r="F7" i="3"/>
  <c r="E7" i="3"/>
  <c r="AE24" i="4"/>
  <c r="R24" i="4"/>
  <c r="M24" i="4"/>
  <c r="E24" i="4"/>
  <c r="AE23" i="4"/>
  <c r="R23" i="4"/>
  <c r="E23" i="4"/>
  <c r="AE22" i="4"/>
  <c r="R22" i="4"/>
  <c r="E22" i="4"/>
  <c r="AE21" i="4"/>
  <c r="R21" i="4"/>
  <c r="M21" i="4"/>
  <c r="E21" i="4"/>
  <c r="AE20" i="4"/>
  <c r="R20" i="4"/>
  <c r="E20" i="4"/>
  <c r="AE19" i="4"/>
  <c r="R19" i="4"/>
  <c r="E19" i="4"/>
  <c r="AE18" i="4"/>
  <c r="R18" i="4"/>
  <c r="M18" i="4"/>
  <c r="E18" i="4"/>
  <c r="AE17" i="4"/>
  <c r="R17" i="4"/>
  <c r="E17" i="4"/>
  <c r="AE16" i="4"/>
  <c r="R16" i="4"/>
  <c r="E16" i="4"/>
  <c r="AE15" i="4"/>
  <c r="R15" i="4"/>
  <c r="M15" i="4"/>
  <c r="E15" i="4"/>
  <c r="AE14" i="4"/>
  <c r="R14" i="4"/>
  <c r="E14" i="4"/>
  <c r="AE13" i="4"/>
  <c r="R13" i="4"/>
  <c r="E13" i="4"/>
  <c r="AE12" i="4"/>
  <c r="R12" i="4"/>
  <c r="M12" i="4"/>
  <c r="E12" i="4"/>
  <c r="AE11" i="4"/>
  <c r="R11" i="4"/>
  <c r="E11" i="4"/>
  <c r="AE10" i="4"/>
  <c r="R10" i="4"/>
  <c r="E10" i="4"/>
  <c r="AE9" i="4"/>
  <c r="R9" i="4"/>
  <c r="M9" i="4"/>
  <c r="E9" i="4"/>
  <c r="AE8" i="4"/>
  <c r="R8" i="4"/>
  <c r="E8" i="4"/>
  <c r="AE7" i="4"/>
  <c r="S7" i="4"/>
  <c r="S8" i="4" s="1"/>
  <c r="R7" i="4"/>
  <c r="W7" i="4" s="1"/>
  <c r="E7" i="4"/>
  <c r="AE6" i="4"/>
  <c r="R6" i="4"/>
  <c r="M6" i="4"/>
  <c r="I6" i="4"/>
  <c r="K6" i="4" s="1"/>
  <c r="I7" i="4" s="1"/>
  <c r="K7" i="4" s="1"/>
  <c r="I8" i="4" s="1"/>
  <c r="K8" i="4" s="1"/>
  <c r="I9" i="4" s="1"/>
  <c r="K9" i="4" s="1"/>
  <c r="I10" i="4" s="1"/>
  <c r="K10" i="4" s="1"/>
  <c r="I11" i="4" s="1"/>
  <c r="K11" i="4" s="1"/>
  <c r="I12" i="4" s="1"/>
  <c r="K12" i="4" s="1"/>
  <c r="I13" i="4" s="1"/>
  <c r="K13" i="4" s="1"/>
  <c r="I14" i="4" s="1"/>
  <c r="K14" i="4" s="1"/>
  <c r="I15" i="4" s="1"/>
  <c r="K15" i="4" s="1"/>
  <c r="I16" i="4" s="1"/>
  <c r="K16" i="4" s="1"/>
  <c r="I17" i="4" s="1"/>
  <c r="K17" i="4" s="1"/>
  <c r="I18" i="4" s="1"/>
  <c r="K18" i="4" s="1"/>
  <c r="I19" i="4" s="1"/>
  <c r="K19" i="4" s="1"/>
  <c r="I20" i="4" s="1"/>
  <c r="K20" i="4" s="1"/>
  <c r="I21" i="4" s="1"/>
  <c r="K21" i="4" s="1"/>
  <c r="I22" i="4" s="1"/>
  <c r="K22" i="4" s="1"/>
  <c r="I23" i="4" s="1"/>
  <c r="K23" i="4" s="1"/>
  <c r="I24" i="4" s="1"/>
  <c r="K24" i="4" s="1"/>
  <c r="E6" i="4"/>
  <c r="P5" i="4"/>
  <c r="E11" i="5" l="1"/>
  <c r="I11" i="5"/>
  <c r="G11" i="5"/>
  <c r="E34" i="5"/>
  <c r="H11" i="5"/>
  <c r="J11" i="5"/>
  <c r="F11" i="5"/>
  <c r="F34" i="5"/>
  <c r="G34" i="5" s="1"/>
  <c r="H34" i="5" s="1"/>
  <c r="I34" i="5" s="1"/>
  <c r="J34" i="5" s="1"/>
  <c r="D24" i="5"/>
  <c r="D27" i="5" s="1"/>
  <c r="N6" i="4"/>
  <c r="O6" i="4" s="1"/>
  <c r="X6" i="4" s="1"/>
  <c r="D9" i="3" s="1"/>
  <c r="G10" i="3"/>
  <c r="U19" i="4"/>
  <c r="Y18" i="4"/>
  <c r="S9" i="4"/>
  <c r="W8" i="4"/>
  <c r="W6" i="4"/>
  <c r="D7" i="3" s="1"/>
  <c r="AC7" i="4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6" i="1"/>
  <c r="D16" i="2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J15" i="2"/>
  <c r="I15" i="2"/>
  <c r="H15" i="2"/>
  <c r="G15" i="2"/>
  <c r="F15" i="2"/>
  <c r="E15" i="2"/>
  <c r="D15" i="2"/>
  <c r="J10" i="2"/>
  <c r="I10" i="2"/>
  <c r="H10" i="2"/>
  <c r="G10" i="2"/>
  <c r="F10" i="2"/>
  <c r="E10" i="2"/>
  <c r="D10" i="2"/>
  <c r="S7" i="1"/>
  <c r="M24" i="1"/>
  <c r="R24" i="1"/>
  <c r="R23" i="1"/>
  <c r="R22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6" i="1"/>
  <c r="M6" i="1"/>
  <c r="P5" i="1"/>
  <c r="I6" i="1"/>
  <c r="K6" i="1" s="1"/>
  <c r="I7" i="1" s="1"/>
  <c r="K7" i="1" s="1"/>
  <c r="I8" i="1" s="1"/>
  <c r="K8" i="1" s="1"/>
  <c r="I9" i="1" s="1"/>
  <c r="K9" i="1" s="1"/>
  <c r="I10" i="1" s="1"/>
  <c r="K10" i="1" s="1"/>
  <c r="I11" i="1" s="1"/>
  <c r="K11" i="1" s="1"/>
  <c r="I12" i="1" s="1"/>
  <c r="K12" i="1" s="1"/>
  <c r="I13" i="1" s="1"/>
  <c r="K13" i="1" s="1"/>
  <c r="I14" i="1" s="1"/>
  <c r="K14" i="1" s="1"/>
  <c r="M9" i="1"/>
  <c r="M12" i="1"/>
  <c r="M21" i="1"/>
  <c r="M18" i="1"/>
  <c r="M15" i="1"/>
  <c r="J24" i="5" l="1"/>
  <c r="J25" i="5" s="1"/>
  <c r="G24" i="5"/>
  <c r="E24" i="5"/>
  <c r="E27" i="5" s="1"/>
  <c r="H24" i="5"/>
  <c r="H27" i="5" s="1"/>
  <c r="AD6" i="4"/>
  <c r="P6" i="4"/>
  <c r="N7" i="4" s="1"/>
  <c r="D12" i="3"/>
  <c r="Y19" i="4"/>
  <c r="U20" i="4"/>
  <c r="AA6" i="4"/>
  <c r="AC6" i="4"/>
  <c r="AF6" i="4" s="1"/>
  <c r="D36" i="3" s="1"/>
  <c r="AC8" i="4"/>
  <c r="S10" i="4"/>
  <c r="W9" i="4"/>
  <c r="O7" i="4"/>
  <c r="N6" i="1"/>
  <c r="O6" i="1" s="1"/>
  <c r="S8" i="1"/>
  <c r="U7" i="1"/>
  <c r="I15" i="1"/>
  <c r="K15" i="1" s="1"/>
  <c r="I16" i="1" s="1"/>
  <c r="K16" i="1" s="1"/>
  <c r="I17" i="1" s="1"/>
  <c r="K17" i="1" s="1"/>
  <c r="I18" i="1" s="1"/>
  <c r="K18" i="1" s="1"/>
  <c r="I19" i="1" s="1"/>
  <c r="K19" i="1" s="1"/>
  <c r="I20" i="1" s="1"/>
  <c r="K20" i="1" s="1"/>
  <c r="J27" i="5" l="1"/>
  <c r="G27" i="5"/>
  <c r="G25" i="5"/>
  <c r="F24" i="5"/>
  <c r="F27" i="5" s="1"/>
  <c r="H25" i="5"/>
  <c r="E25" i="5"/>
  <c r="I24" i="5"/>
  <c r="I27" i="5" s="1"/>
  <c r="U21" i="4"/>
  <c r="Y20" i="4"/>
  <c r="AC9" i="4"/>
  <c r="X7" i="4"/>
  <c r="AD7" i="4"/>
  <c r="AF7" i="4" s="1"/>
  <c r="W10" i="4"/>
  <c r="S11" i="4"/>
  <c r="P7" i="4"/>
  <c r="N8" i="4" s="1"/>
  <c r="Z7" i="1"/>
  <c r="AA6" i="1"/>
  <c r="V6" i="1"/>
  <c r="D9" i="2" s="1"/>
  <c r="P6" i="1"/>
  <c r="N7" i="1" s="1"/>
  <c r="U6" i="1"/>
  <c r="Z6" i="1" s="1"/>
  <c r="S9" i="1"/>
  <c r="U8" i="1"/>
  <c r="Z8" i="1" s="1"/>
  <c r="O7" i="1"/>
  <c r="I21" i="1"/>
  <c r="K21" i="1" s="1"/>
  <c r="I22" i="1" s="1"/>
  <c r="K22" i="1" s="1"/>
  <c r="I23" i="1" s="1"/>
  <c r="K23" i="1" s="1"/>
  <c r="I24" i="1" s="1"/>
  <c r="K24" i="1" s="1"/>
  <c r="F25" i="5" l="1"/>
  <c r="I25" i="5"/>
  <c r="AA7" i="4"/>
  <c r="Y21" i="4"/>
  <c r="U22" i="4"/>
  <c r="S12" i="4"/>
  <c r="W11" i="4"/>
  <c r="AC10" i="4"/>
  <c r="O8" i="4"/>
  <c r="P8" i="4" s="1"/>
  <c r="N9" i="4" s="1"/>
  <c r="AC6" i="1"/>
  <c r="D31" i="2" s="1"/>
  <c r="E7" i="2"/>
  <c r="X6" i="1"/>
  <c r="D7" i="2"/>
  <c r="D11" i="2" s="1"/>
  <c r="V7" i="1"/>
  <c r="AA7" i="1"/>
  <c r="AC7" i="1" s="1"/>
  <c r="P7" i="1"/>
  <c r="N8" i="1" s="1"/>
  <c r="O8" i="1" s="1"/>
  <c r="S10" i="1"/>
  <c r="U9" i="1"/>
  <c r="Z9" i="1" s="1"/>
  <c r="U23" i="4" l="1"/>
  <c r="Y22" i="4"/>
  <c r="O9" i="4"/>
  <c r="X8" i="4"/>
  <c r="AD8" i="4"/>
  <c r="AF8" i="4" s="1"/>
  <c r="AC11" i="4"/>
  <c r="S13" i="4"/>
  <c r="W12" i="4"/>
  <c r="AA8" i="1"/>
  <c r="AC8" i="1" s="1"/>
  <c r="V8" i="1"/>
  <c r="X8" i="1" s="1"/>
  <c r="X7" i="1"/>
  <c r="P8" i="1"/>
  <c r="N9" i="1" s="1"/>
  <c r="O9" i="1" s="1"/>
  <c r="S11" i="1"/>
  <c r="U10" i="1"/>
  <c r="AA8" i="4" l="1"/>
  <c r="E9" i="3"/>
  <c r="E12" i="3" s="1"/>
  <c r="Y23" i="4"/>
  <c r="U24" i="4"/>
  <c r="Y24" i="4" s="1"/>
  <c r="AC12" i="4"/>
  <c r="S14" i="4"/>
  <c r="W13" i="4"/>
  <c r="AD9" i="4"/>
  <c r="AF9" i="4" s="1"/>
  <c r="E36" i="3" s="1"/>
  <c r="E37" i="3" s="1"/>
  <c r="X9" i="4"/>
  <c r="AA9" i="4" s="1"/>
  <c r="P9" i="4"/>
  <c r="N10" i="4" s="1"/>
  <c r="Z10" i="1"/>
  <c r="AA9" i="1"/>
  <c r="AC9" i="1" s="1"/>
  <c r="E31" i="2" s="1"/>
  <c r="E32" i="2" s="1"/>
  <c r="V9" i="1"/>
  <c r="P9" i="1"/>
  <c r="N10" i="1" s="1"/>
  <c r="O10" i="1" s="1"/>
  <c r="S12" i="1"/>
  <c r="U11" i="1"/>
  <c r="Z11" i="1" s="1"/>
  <c r="AC13" i="4" l="1"/>
  <c r="O10" i="4"/>
  <c r="S15" i="4"/>
  <c r="W14" i="4"/>
  <c r="F7" i="2"/>
  <c r="V10" i="1"/>
  <c r="AA10" i="1"/>
  <c r="AC10" i="1" s="1"/>
  <c r="X9" i="1"/>
  <c r="E9" i="2"/>
  <c r="E11" i="2" s="1"/>
  <c r="P10" i="1"/>
  <c r="N11" i="1" s="1"/>
  <c r="O11" i="1" s="1"/>
  <c r="S13" i="1"/>
  <c r="U12" i="1"/>
  <c r="Z12" i="1" s="1"/>
  <c r="AD10" i="4" l="1"/>
  <c r="AF10" i="4" s="1"/>
  <c r="X10" i="4"/>
  <c r="AC14" i="4"/>
  <c r="S16" i="4"/>
  <c r="W15" i="4"/>
  <c r="P10" i="4"/>
  <c r="N11" i="4" s="1"/>
  <c r="V11" i="1"/>
  <c r="X11" i="1" s="1"/>
  <c r="AA11" i="1"/>
  <c r="AC11" i="1" s="1"/>
  <c r="X10" i="1"/>
  <c r="P11" i="1"/>
  <c r="N12" i="1" s="1"/>
  <c r="O12" i="1" s="1"/>
  <c r="S14" i="1"/>
  <c r="U13" i="1"/>
  <c r="AA10" i="4" l="1"/>
  <c r="O11" i="4"/>
  <c r="AC15" i="4"/>
  <c r="W16" i="4"/>
  <c r="S17" i="4"/>
  <c r="Z13" i="1"/>
  <c r="AA12" i="1"/>
  <c r="AC12" i="1" s="1"/>
  <c r="F31" i="2" s="1"/>
  <c r="F32" i="2" s="1"/>
  <c r="V12" i="1"/>
  <c r="P12" i="1"/>
  <c r="N13" i="1" s="1"/>
  <c r="O13" i="1" s="1"/>
  <c r="S15" i="1"/>
  <c r="U14" i="1"/>
  <c r="Z14" i="1" s="1"/>
  <c r="S18" i="4" l="1"/>
  <c r="W17" i="4"/>
  <c r="X11" i="4"/>
  <c r="AD11" i="4"/>
  <c r="AF11" i="4" s="1"/>
  <c r="AC16" i="4"/>
  <c r="P11" i="4"/>
  <c r="N12" i="4" s="1"/>
  <c r="AA13" i="1"/>
  <c r="AC13" i="1" s="1"/>
  <c r="V13" i="1"/>
  <c r="X12" i="1"/>
  <c r="F9" i="2"/>
  <c r="F11" i="2" s="1"/>
  <c r="P13" i="1"/>
  <c r="N14" i="1" s="1"/>
  <c r="O14" i="1" s="1"/>
  <c r="S16" i="1"/>
  <c r="U15" i="1"/>
  <c r="Z15" i="1" s="1"/>
  <c r="AA11" i="4" l="1"/>
  <c r="AC17" i="4"/>
  <c r="S19" i="4"/>
  <c r="W18" i="4"/>
  <c r="O12" i="4"/>
  <c r="G7" i="2"/>
  <c r="X13" i="1"/>
  <c r="V14" i="1"/>
  <c r="X14" i="1" s="1"/>
  <c r="AA14" i="1"/>
  <c r="AC14" i="1" s="1"/>
  <c r="P14" i="1"/>
  <c r="N15" i="1" s="1"/>
  <c r="O15" i="1" s="1"/>
  <c r="S17" i="1"/>
  <c r="U16" i="1"/>
  <c r="S20" i="4" l="1"/>
  <c r="W19" i="4"/>
  <c r="X12" i="4"/>
  <c r="AD12" i="4"/>
  <c r="AF12" i="4" s="1"/>
  <c r="F36" i="3" s="1"/>
  <c r="F37" i="3" s="1"/>
  <c r="P12" i="4"/>
  <c r="N13" i="4" s="1"/>
  <c r="AC18" i="4"/>
  <c r="Z16" i="1"/>
  <c r="V15" i="1"/>
  <c r="X15" i="1" s="1"/>
  <c r="AA15" i="1"/>
  <c r="AC15" i="1" s="1"/>
  <c r="G31" i="2" s="1"/>
  <c r="G32" i="2" s="1"/>
  <c r="P15" i="1"/>
  <c r="N16" i="1" s="1"/>
  <c r="O16" i="1" s="1"/>
  <c r="S18" i="1"/>
  <c r="U17" i="1"/>
  <c r="Z17" i="1" s="1"/>
  <c r="AA12" i="4" l="1"/>
  <c r="F9" i="3"/>
  <c r="F12" i="3" s="1"/>
  <c r="AC19" i="4"/>
  <c r="O13" i="4"/>
  <c r="S21" i="4"/>
  <c r="W20" i="4"/>
  <c r="G9" i="2"/>
  <c r="G11" i="2" s="1"/>
  <c r="AA16" i="1"/>
  <c r="AC16" i="1" s="1"/>
  <c r="V16" i="1"/>
  <c r="P16" i="1"/>
  <c r="N17" i="1" s="1"/>
  <c r="O17" i="1" s="1"/>
  <c r="S19" i="1"/>
  <c r="U18" i="1"/>
  <c r="P13" i="4" l="1"/>
  <c r="N14" i="4" s="1"/>
  <c r="O14" i="4" s="1"/>
  <c r="X13" i="4"/>
  <c r="S22" i="4"/>
  <c r="W21" i="4"/>
  <c r="AC20" i="4"/>
  <c r="AD13" i="4"/>
  <c r="AF13" i="4" s="1"/>
  <c r="Z18" i="1"/>
  <c r="H7" i="2"/>
  <c r="AA17" i="1"/>
  <c r="AC17" i="1" s="1"/>
  <c r="V17" i="1"/>
  <c r="X17" i="1" s="1"/>
  <c r="X16" i="1"/>
  <c r="P17" i="1"/>
  <c r="N18" i="1" s="1"/>
  <c r="O18" i="1" s="1"/>
  <c r="S20" i="1"/>
  <c r="U19" i="1"/>
  <c r="P14" i="4" l="1"/>
  <c r="N15" i="4" s="1"/>
  <c r="O15" i="4" s="1"/>
  <c r="X15" i="4" s="1"/>
  <c r="X14" i="4"/>
  <c r="AA14" i="4" s="1"/>
  <c r="AA13" i="4"/>
  <c r="S23" i="4"/>
  <c r="W22" i="4"/>
  <c r="AC21" i="4"/>
  <c r="AD14" i="4"/>
  <c r="AF14" i="4" s="1"/>
  <c r="Z19" i="1"/>
  <c r="V18" i="1"/>
  <c r="AA18" i="1"/>
  <c r="AC18" i="1" s="1"/>
  <c r="H31" i="2" s="1"/>
  <c r="H32" i="2" s="1"/>
  <c r="P18" i="1"/>
  <c r="N19" i="1" s="1"/>
  <c r="O19" i="1" s="1"/>
  <c r="S21" i="1"/>
  <c r="U20" i="1"/>
  <c r="Z20" i="1" s="1"/>
  <c r="AA15" i="4" l="1"/>
  <c r="G9" i="3"/>
  <c r="G12" i="3" s="1"/>
  <c r="AD15" i="4"/>
  <c r="AF15" i="4" s="1"/>
  <c r="G36" i="3" s="1"/>
  <c r="G37" i="3" s="1"/>
  <c r="AC22" i="4"/>
  <c r="P15" i="4"/>
  <c r="N16" i="4" s="1"/>
  <c r="S24" i="4"/>
  <c r="W24" i="4" s="1"/>
  <c r="W23" i="4"/>
  <c r="X18" i="1"/>
  <c r="H9" i="2"/>
  <c r="H11" i="2" s="1"/>
  <c r="V19" i="1"/>
  <c r="AA19" i="1"/>
  <c r="AC19" i="1" s="1"/>
  <c r="P19" i="1"/>
  <c r="N20" i="1" s="1"/>
  <c r="O20" i="1" s="1"/>
  <c r="S22" i="1"/>
  <c r="U21" i="1"/>
  <c r="Z21" i="1" s="1"/>
  <c r="AC23" i="4" l="1"/>
  <c r="O16" i="4"/>
  <c r="X16" i="4" s="1"/>
  <c r="AA16" i="4" s="1"/>
  <c r="AC24" i="4"/>
  <c r="I7" i="2"/>
  <c r="X19" i="1"/>
  <c r="AA20" i="1"/>
  <c r="AC20" i="1" s="1"/>
  <c r="V20" i="1"/>
  <c r="X20" i="1" s="1"/>
  <c r="P20" i="1"/>
  <c r="N21" i="1" s="1"/>
  <c r="O21" i="1" s="1"/>
  <c r="S23" i="1"/>
  <c r="U22" i="1"/>
  <c r="AD16" i="4" l="1"/>
  <c r="AF16" i="4" s="1"/>
  <c r="P16" i="4"/>
  <c r="N17" i="4" s="1"/>
  <c r="Z22" i="1"/>
  <c r="AA21" i="1"/>
  <c r="AC21" i="1" s="1"/>
  <c r="I31" i="2" s="1"/>
  <c r="I32" i="2" s="1"/>
  <c r="V21" i="1"/>
  <c r="P21" i="1"/>
  <c r="N22" i="1" s="1"/>
  <c r="S24" i="1"/>
  <c r="U24" i="1" s="1"/>
  <c r="Z24" i="1" s="1"/>
  <c r="U23" i="1"/>
  <c r="Z23" i="1" s="1"/>
  <c r="O17" i="4" l="1"/>
  <c r="X17" i="4" s="1"/>
  <c r="J7" i="2"/>
  <c r="X21" i="1"/>
  <c r="I9" i="2"/>
  <c r="I11" i="2" s="1"/>
  <c r="O22" i="1"/>
  <c r="AA17" i="4" l="1"/>
  <c r="AD17" i="4"/>
  <c r="AF17" i="4" s="1"/>
  <c r="P17" i="4"/>
  <c r="N18" i="4" s="1"/>
  <c r="V22" i="1"/>
  <c r="AA22" i="1"/>
  <c r="AC22" i="1" s="1"/>
  <c r="P22" i="1"/>
  <c r="N23" i="1" s="1"/>
  <c r="O23" i="1" s="1"/>
  <c r="O18" i="4" l="1"/>
  <c r="V23" i="1"/>
  <c r="X23" i="1" s="1"/>
  <c r="AA23" i="1"/>
  <c r="AC23" i="1" s="1"/>
  <c r="X22" i="1"/>
  <c r="P23" i="1"/>
  <c r="N24" i="1" s="1"/>
  <c r="O24" i="1" s="1"/>
  <c r="P18" i="4" l="1"/>
  <c r="N19" i="4" s="1"/>
  <c r="O19" i="4" s="1"/>
  <c r="X18" i="4"/>
  <c r="AD18" i="4"/>
  <c r="AF18" i="4" s="1"/>
  <c r="H36" i="3" s="1"/>
  <c r="H37" i="3" s="1"/>
  <c r="AA24" i="1"/>
  <c r="AC24" i="1" s="1"/>
  <c r="J31" i="2" s="1"/>
  <c r="J32" i="2" s="1"/>
  <c r="V24" i="1"/>
  <c r="P24" i="1"/>
  <c r="P19" i="4" l="1"/>
  <c r="N20" i="4" s="1"/>
  <c r="X19" i="4"/>
  <c r="AA19" i="4" s="1"/>
  <c r="AA18" i="4"/>
  <c r="H9" i="3"/>
  <c r="H12" i="3" s="1"/>
  <c r="AD19" i="4"/>
  <c r="AF19" i="4" s="1"/>
  <c r="O20" i="4"/>
  <c r="X24" i="1"/>
  <c r="J9" i="2"/>
  <c r="J11" i="2" s="1"/>
  <c r="P20" i="4" l="1"/>
  <c r="N21" i="4" s="1"/>
  <c r="O21" i="4" s="1"/>
  <c r="X20" i="4"/>
  <c r="AA20" i="4" s="1"/>
  <c r="AD20" i="4"/>
  <c r="AF20" i="4" s="1"/>
  <c r="P21" i="4" l="1"/>
  <c r="N22" i="4" s="1"/>
  <c r="X21" i="4"/>
  <c r="O22" i="4"/>
  <c r="AD21" i="4"/>
  <c r="AF21" i="4" s="1"/>
  <c r="I36" i="3" s="1"/>
  <c r="I37" i="3" s="1"/>
  <c r="P22" i="4" l="1"/>
  <c r="N23" i="4" s="1"/>
  <c r="X22" i="4"/>
  <c r="I9" i="3"/>
  <c r="I12" i="3" s="1"/>
  <c r="AA21" i="4"/>
  <c r="O23" i="4"/>
  <c r="X23" i="4" s="1"/>
  <c r="AA23" i="4" s="1"/>
  <c r="AD22" i="4"/>
  <c r="AF22" i="4" s="1"/>
  <c r="AA22" i="4" l="1"/>
  <c r="AD23" i="4"/>
  <c r="AF23" i="4" s="1"/>
  <c r="P23" i="4"/>
  <c r="N24" i="4" s="1"/>
  <c r="O24" i="4" l="1"/>
  <c r="X24" i="4" s="1"/>
  <c r="AA24" i="4" l="1"/>
  <c r="J9" i="3"/>
  <c r="J12" i="3" s="1"/>
  <c r="AD24" i="4"/>
  <c r="AF24" i="4" s="1"/>
  <c r="J36" i="3" s="1"/>
  <c r="J37" i="3" s="1"/>
  <c r="P24" i="4"/>
</calcChain>
</file>

<file path=xl/sharedStrings.xml><?xml version="1.0" encoding="utf-8"?>
<sst xmlns="http://schemas.openxmlformats.org/spreadsheetml/2006/main" count="200" uniqueCount="69">
  <si>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</si>
  <si>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</si>
  <si>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</si>
  <si>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</si>
  <si>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</si>
  <si>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</si>
  <si>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</si>
  <si>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</si>
  <si>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</si>
  <si>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</si>
  <si>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</si>
  <si>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</si>
  <si>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</si>
  <si>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</si>
  <si>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</si>
  <si>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</si>
  <si>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</si>
  <si>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</si>
  <si>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 xml:space="preserve">In </t>
  </si>
  <si>
    <t>Out</t>
  </si>
  <si>
    <t>balance</t>
  </si>
  <si>
    <t>Value</t>
  </si>
  <si>
    <t>Volume</t>
  </si>
  <si>
    <t>Sales</t>
  </si>
  <si>
    <t>GVA</t>
  </si>
  <si>
    <t>GWH</t>
  </si>
  <si>
    <t>GVA KP</t>
  </si>
  <si>
    <t>OUTPUT</t>
  </si>
  <si>
    <t>Costs</t>
  </si>
  <si>
    <t>Price</t>
  </si>
  <si>
    <t>2014Q1</t>
  </si>
  <si>
    <t>2014Q2</t>
  </si>
  <si>
    <t>2014Q3</t>
  </si>
  <si>
    <t>2014Q4</t>
  </si>
  <si>
    <t>2015Q1</t>
  </si>
  <si>
    <t>2015Q2</t>
  </si>
  <si>
    <t>2013Y</t>
  </si>
  <si>
    <t>Electricity profit and loss account</t>
  </si>
  <si>
    <t>Cost of sales</t>
  </si>
  <si>
    <t>Petroleum</t>
  </si>
  <si>
    <t>Other inputs</t>
  </si>
  <si>
    <t>Gross value added</t>
  </si>
  <si>
    <t>Prices</t>
  </si>
  <si>
    <t>Crude oil</t>
  </si>
  <si>
    <t>PPI</t>
  </si>
  <si>
    <t>PPI (2010=100)</t>
  </si>
  <si>
    <t>Crude oil USD/barrel</t>
  </si>
  <si>
    <t>Calculate an output indicator</t>
  </si>
  <si>
    <t>Calculate GVA at constant prices</t>
  </si>
  <si>
    <t>Electricity (CU/KWH)</t>
  </si>
  <si>
    <t>PETROLEUM MOVEMENTS</t>
  </si>
  <si>
    <t>Index</t>
  </si>
  <si>
    <t>Results</t>
  </si>
  <si>
    <t>Petrol</t>
  </si>
  <si>
    <t>Other</t>
  </si>
  <si>
    <t>Inputs deflated</t>
  </si>
  <si>
    <t xml:space="preserve">    and as an index</t>
  </si>
  <si>
    <t>Example 1</t>
  </si>
  <si>
    <t>Extract in millions of currency units</t>
  </si>
  <si>
    <t>Example 2</t>
  </si>
  <si>
    <t>IMPORTS</t>
  </si>
  <si>
    <t>Imports</t>
  </si>
  <si>
    <t>Imported electricity</t>
  </si>
  <si>
    <t>Petroleum use</t>
  </si>
  <si>
    <t>Calculate the GVA deflator</t>
  </si>
  <si>
    <t>Output</t>
  </si>
  <si>
    <t>Results at constant prices</t>
  </si>
  <si>
    <t>Deflator</t>
  </si>
  <si>
    <t>Example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</si>
</sst>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.0"/>
  </numFmts>
  <fonts count="5">
    <font>
      <sz val="11"/>
      <color theme="1"/>
      <name val="Calibri"/>
      <family val="2"/>
      <scheme val="minor"/>
    </font>
    <font>
      <sz val="12"/>
      <color theme="4" tint="-0.499984740745262"/>
      <name val="Estrangelo Edessa"/>
      <family val="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/>
    <xf numFmtId="0" fontId="1" fillId="0" borderId="0" xfId="1" applyFont="1" applyFill="1"/>
    <xf numFmtId="164" fontId="0" fillId="0" borderId="0" xfId="0" applyNumberFormat="1" applyFill="1" applyAlignment="1">
      <alignment horizontal="right"/>
    </xf>
    <xf numFmtId="164" fontId="0" fillId="0" borderId="0" xfId="0" applyNumberFormat="1"/>
    <xf numFmtId="164" fontId="4" fillId="0" borderId="0" xfId="0" applyNumberFormat="1" applyFont="1"/>
    <xf numFmtId="164" fontId="3" fillId="0" borderId="0" xfId="0" applyNumberFormat="1" applyFont="1"/>
    <xf numFmtId="165" fontId="0" fillId="0" borderId="0" xfId="0" applyNumberFormat="1"/>
    <xf numFmtId="164" fontId="0" fillId="0" borderId="0" xfId="0" applyNumberFormat="1" applyAlignment="1">
      <alignment horizontal="right"/>
    </xf>
    <xf numFmtId="166" fontId="1" fillId="0" borderId="0" xfId="1" applyNumberFormat="1" applyFont="1" applyFill="1"/>
    <xf numFmtId="165" fontId="0" fillId="0" borderId="0" xfId="0" applyNumberFormat="1" applyFill="1"/>
    <xf numFmtId="164" fontId="0" fillId="0" borderId="0" xfId="0" applyNumberFormat="1" applyAlignment="1">
      <alignment horizontal="left" indent="2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4" fontId="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tabSelected="1" workbookViewId="0">
      <selection activeCell="C19" sqref="C19"/>
    </sheetView>
  </sheetViews>
  <sheetFormatPr defaultRowHeight="15"/>
  <cols>
    <col min="1" max="1" width="5.28515625" style="5" customWidth="1"/>
    <col min="2" max="2" width="34.42578125" style="5" customWidth="1"/>
    <col min="3" max="3" width="4.5703125" style="5" customWidth="1"/>
    <col min="4" max="10" width="10.7109375" style="5" customWidth="1"/>
    <col min="11" max="16384" width="9.140625" style="5"/>
  </cols>
  <sheetData>
    <row r="2" spans="2:10" ht="18.75">
      <c r="B2" s="6" t="s">
        <v>57</v>
      </c>
    </row>
    <row r="4" spans="2:10" s="9" customFormat="1">
      <c r="D4" s="9" t="s">
        <v>36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 t="s">
        <v>35</v>
      </c>
    </row>
    <row r="5" spans="2:10">
      <c r="B5" s="7" t="s">
        <v>37</v>
      </c>
    </row>
    <row r="6" spans="2:10">
      <c r="B6" s="7" t="s">
        <v>58</v>
      </c>
    </row>
    <row r="7" spans="2:10">
      <c r="B7" s="5" t="s">
        <v>23</v>
      </c>
      <c r="D7" s="5">
        <f>SUMIF(data1!$B:$B,D$4,data1!$U:$U)</f>
        <v>3145629.085451182</v>
      </c>
      <c r="E7" s="5">
        <f>SUMIF(data1!$B:$B,E$4,data1!$U:$U)</f>
        <v>807375</v>
      </c>
      <c r="F7" s="5">
        <f>SUMIF(data1!$B:$B,F$4,data1!$U:$U)</f>
        <v>810375</v>
      </c>
      <c r="G7" s="5">
        <f>SUMIF(data1!$B:$B,G$4,data1!$U:$U)</f>
        <v>819750</v>
      </c>
      <c r="H7" s="5">
        <f>SUMIF(data1!$B:$B,H$4,data1!$U:$U)</f>
        <v>820500</v>
      </c>
      <c r="I7" s="5">
        <f>SUMIF(data1!$B:$B,I$4,data1!$U:$U)</f>
        <v>828125</v>
      </c>
      <c r="J7" s="5">
        <f>SUMIF(data1!$B:$B,J$4,data1!$U:$U)</f>
        <v>840625</v>
      </c>
    </row>
    <row r="8" spans="2:10">
      <c r="B8" s="5" t="s">
        <v>38</v>
      </c>
    </row>
    <row r="9" spans="2:10">
      <c r="B9" s="12" t="s">
        <v>39</v>
      </c>
      <c r="D9" s="5">
        <f>SUMIF(data1!$B:$B,D$4,data1!$V:$V)</f>
        <v>2516503.2683609454</v>
      </c>
      <c r="E9" s="5">
        <f>SUMIF(data1!$B:$B,E$4,data1!$V:$V)</f>
        <v>599379.52049814886</v>
      </c>
      <c r="F9" s="5">
        <f>SUMIF(data1!$B:$B,F$4,data1!$V:$V)</f>
        <v>671529.99354398774</v>
      </c>
      <c r="G9" s="5">
        <f>SUMIF(data1!$B:$B,G$4,data1!$V:$V)</f>
        <v>682716.27417778294</v>
      </c>
      <c r="H9" s="5">
        <f>SUMIF(data1!$B:$B,H$4,data1!$V:$V)</f>
        <v>570222.92977030179</v>
      </c>
      <c r="I9" s="5">
        <f>SUMIF(data1!$B:$B,I$4,data1!$V:$V)</f>
        <v>411522.82082358428</v>
      </c>
      <c r="J9" s="5">
        <f>SUMIF(data1!$B:$B,J$4,data1!$V:$V)</f>
        <v>380457.94063484878</v>
      </c>
    </row>
    <row r="10" spans="2:10">
      <c r="B10" s="12" t="s">
        <v>40</v>
      </c>
      <c r="D10" s="5">
        <f>SUMIF(data1!$B:$B,D$4,data1!$W:$W)</f>
        <v>294101</v>
      </c>
      <c r="E10" s="5">
        <f>SUMIF(data1!$B:$B,E$4,data1!$W:$W)</f>
        <v>75025</v>
      </c>
      <c r="F10" s="5">
        <f>SUMIF(data1!$B:$B,F$4,data1!$W:$W)</f>
        <v>75823</v>
      </c>
      <c r="G10" s="5">
        <f>SUMIF(data1!$B:$B,G$4,data1!$W:$W)</f>
        <v>75402</v>
      </c>
      <c r="H10" s="5">
        <f>SUMIF(data1!$B:$B,H$4,data1!$W:$W)</f>
        <v>75912</v>
      </c>
      <c r="I10" s="5">
        <f>SUMIF(data1!$B:$B,I$4,data1!$W:$W)</f>
        <v>76254</v>
      </c>
      <c r="J10" s="5">
        <f>SUMIF(data1!$B:$B,J$4,data1!$W:$W)</f>
        <v>76287</v>
      </c>
    </row>
    <row r="11" spans="2:10">
      <c r="B11" s="5" t="s">
        <v>41</v>
      </c>
      <c r="D11" s="5">
        <f t="shared" ref="D11:J11" si="0">D7-D9-D10</f>
        <v>335024.81709023658</v>
      </c>
      <c r="E11" s="5">
        <f t="shared" si="0"/>
        <v>132970.47950185114</v>
      </c>
      <c r="F11" s="5">
        <f t="shared" si="0"/>
        <v>63022.006456012256</v>
      </c>
      <c r="G11" s="5">
        <f t="shared" si="0"/>
        <v>61631.725822217064</v>
      </c>
      <c r="H11" s="5">
        <f t="shared" si="0"/>
        <v>174365.07022969821</v>
      </c>
      <c r="I11" s="5">
        <f t="shared" si="0"/>
        <v>340348.17917641572</v>
      </c>
      <c r="J11" s="5">
        <f t="shared" si="0"/>
        <v>383880.05936515122</v>
      </c>
    </row>
    <row r="13" spans="2:10">
      <c r="B13" s="7" t="s">
        <v>42</v>
      </c>
    </row>
    <row r="14" spans="2:10">
      <c r="B14" s="5" t="s">
        <v>49</v>
      </c>
      <c r="D14" s="5">
        <v>2500</v>
      </c>
      <c r="E14" s="5">
        <v>2500</v>
      </c>
      <c r="F14" s="5">
        <v>2500</v>
      </c>
      <c r="G14" s="5">
        <v>2500</v>
      </c>
      <c r="H14" s="5">
        <v>2500</v>
      </c>
      <c r="I14" s="5">
        <v>2500</v>
      </c>
      <c r="J14" s="5">
        <v>2500</v>
      </c>
    </row>
    <row r="15" spans="2:10">
      <c r="B15" s="5" t="s">
        <v>46</v>
      </c>
      <c r="D15" s="8">
        <f>AVERAGEIF(data1!$B:$B,D$4,data1!$D:$D)</f>
        <v>104.077497497587</v>
      </c>
      <c r="E15" s="8">
        <f>AVERAGEIF(data1!$B:$B,E$4,data1!$D:$D)</f>
        <v>103.65444444444466</v>
      </c>
      <c r="F15" s="8">
        <f>AVERAGEIF(data1!$B:$B,F$4,data1!$D:$D)</f>
        <v>106.31777777777766</v>
      </c>
      <c r="G15" s="8">
        <f>AVERAGEIF(data1!$B:$B,G$4,data1!$D:$D)</f>
        <v>100.37555555555566</v>
      </c>
      <c r="H15" s="8">
        <f>AVERAGEIF(data1!$B:$B,H$4,data1!$D:$D)</f>
        <v>74.59222222222219</v>
      </c>
      <c r="I15" s="8">
        <f>AVERAGEIF(data1!$B:$B,I$4,data1!$D:$D)</f>
        <v>51.574444444444474</v>
      </c>
      <c r="J15" s="8">
        <f>AVERAGEIF(data1!$B:$B,J$4,data1!$D:$D)</f>
        <v>60.45222222222224</v>
      </c>
    </row>
    <row r="16" spans="2:10">
      <c r="B16" s="5" t="s">
        <v>45</v>
      </c>
      <c r="D16" s="8">
        <f>AVERAGEIF(data1!$B:$B,D$4,data1!$F:$F)</f>
        <v>106.7</v>
      </c>
      <c r="E16" s="8">
        <v>107</v>
      </c>
      <c r="F16" s="8">
        <v>107.3</v>
      </c>
      <c r="G16" s="8">
        <v>107.8</v>
      </c>
      <c r="H16" s="8">
        <v>108.1</v>
      </c>
      <c r="I16" s="8">
        <v>108.3</v>
      </c>
      <c r="J16" s="8">
        <v>108.4</v>
      </c>
    </row>
    <row r="18" spans="2:10">
      <c r="B18" s="7" t="s">
        <v>52</v>
      </c>
    </row>
    <row r="19" spans="2:10" s="8" customFormat="1">
      <c r="B19" s="8" t="s">
        <v>47</v>
      </c>
    </row>
    <row r="20" spans="2:10" s="8" customFormat="1"/>
    <row r="21" spans="2:10" s="8" customFormat="1"/>
    <row r="22" spans="2:10">
      <c r="B22" s="5" t="s">
        <v>48</v>
      </c>
    </row>
    <row r="23" spans="2:10">
      <c r="B23" s="5" t="s">
        <v>56</v>
      </c>
    </row>
    <row r="25" spans="2:10">
      <c r="B25" s="5" t="s">
        <v>64</v>
      </c>
    </row>
    <row r="31" spans="2:10" hidden="1">
      <c r="D31" s="5">
        <f>SUMIF(data1!$B:$B,D$4,data1!$AC:$AC)</f>
        <v>335024.81709023658</v>
      </c>
      <c r="E31" s="5">
        <f>SUMIF(data1!$B:$B,E$4,data1!$AC:$AC)</f>
        <v>130740.44278936399</v>
      </c>
      <c r="F31" s="5">
        <f>SUMIF(data1!$B:$B,F$4,data1!$AC:$AC)</f>
        <v>77734.497176858044</v>
      </c>
      <c r="G31" s="5">
        <f>SUMIF(data1!$B:$B,G$4,data1!$AC:$AC)</f>
        <v>37303.643777415782</v>
      </c>
      <c r="H31" s="5">
        <f>SUMIF(data1!$B:$B,H$4,data1!$AC:$AC)</f>
        <v>-47152.372746112043</v>
      </c>
      <c r="I31" s="5">
        <f>SUMIF(data1!$B:$B,I$4,data1!$AC:$AC)</f>
        <v>-81818.749999141088</v>
      </c>
      <c r="J31" s="5">
        <f>SUMIF(data1!$B:$B,J$4,data1!$AC:$AC)</f>
        <v>110116.50294028096</v>
      </c>
    </row>
    <row r="32" spans="2:10" hidden="1">
      <c r="D32" s="5">
        <v>100</v>
      </c>
      <c r="E32" s="5">
        <f>E31*D32/D31</f>
        <v>39.024106907921983</v>
      </c>
      <c r="F32" s="5">
        <f t="shared" ref="F32:J32" si="1">F31*E32/E31</f>
        <v>23.202608646129281</v>
      </c>
      <c r="G32" s="5">
        <f t="shared" si="1"/>
        <v>11.134591192797609</v>
      </c>
      <c r="H32" s="5">
        <f t="shared" si="1"/>
        <v>-14.07429251231018</v>
      </c>
      <c r="I32" s="5">
        <f t="shared" si="1"/>
        <v>-24.421698281863037</v>
      </c>
      <c r="J32" s="5">
        <f t="shared" si="1"/>
        <v>32.868162990630587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topLeftCell="A7" workbookViewId="0">
      <selection activeCell="B20" sqref="B20:B24"/>
    </sheetView>
  </sheetViews>
  <sheetFormatPr defaultRowHeight="15"/>
  <cols>
    <col min="1" max="1" width="5.28515625" style="5" customWidth="1"/>
    <col min="2" max="2" width="34.42578125" style="5" customWidth="1"/>
    <col min="3" max="3" width="4.5703125" style="5" customWidth="1"/>
    <col min="4" max="4" width="10.7109375" style="7" customWidth="1"/>
    <col min="5" max="10" width="10.7109375" style="5" customWidth="1"/>
    <col min="11" max="16384" width="9.140625" style="5"/>
  </cols>
  <sheetData>
    <row r="2" spans="2:10" ht="18.75">
      <c r="B2" s="6" t="s">
        <v>59</v>
      </c>
    </row>
    <row r="3" spans="2:10">
      <c r="D3" s="13" t="s">
        <v>36</v>
      </c>
      <c r="E3" s="9" t="s">
        <v>30</v>
      </c>
      <c r="F3" s="9" t="s">
        <v>31</v>
      </c>
      <c r="G3" s="9" t="s">
        <v>32</v>
      </c>
      <c r="H3" s="9" t="s">
        <v>33</v>
      </c>
      <c r="I3" s="9" t="s">
        <v>34</v>
      </c>
      <c r="J3" s="9" t="s">
        <v>35</v>
      </c>
    </row>
    <row r="4" spans="2:10" s="9" customFormat="1"/>
    <row r="5" spans="2:10">
      <c r="B5" s="7" t="s">
        <v>37</v>
      </c>
    </row>
    <row r="6" spans="2:10">
      <c r="B6" s="7" t="s">
        <v>58</v>
      </c>
    </row>
    <row r="7" spans="2:10">
      <c r="B7" s="5" t="s">
        <v>23</v>
      </c>
      <c r="D7" s="7">
        <f>SUMIF(data2!$B:$B,D$3,data2!$W:$W)</f>
        <v>3145629.085451182</v>
      </c>
      <c r="E7" s="5">
        <f>SUMIF(data2!$B:$B,E$3,data2!$W:$W)</f>
        <v>807375</v>
      </c>
      <c r="F7" s="5">
        <f>SUMIF(data2!$B:$B,F$3,data2!$W:$W)</f>
        <v>810375</v>
      </c>
      <c r="G7" s="5">
        <f>SUMIF(data2!$B:$B,G$3,data2!$W:$W)</f>
        <v>819750</v>
      </c>
      <c r="H7" s="5">
        <f>SUMIF(data2!$B:$B,H$3,data2!$W:$W)</f>
        <v>820500</v>
      </c>
      <c r="I7" s="5">
        <f>SUMIF(data2!$B:$B,I$3,data2!$W:$W)</f>
        <v>828125</v>
      </c>
      <c r="J7" s="5">
        <f>SUMIF(data2!$B:$B,J$3,data2!$W:$W)</f>
        <v>840625</v>
      </c>
    </row>
    <row r="8" spans="2:10">
      <c r="B8" s="5" t="s">
        <v>38</v>
      </c>
    </row>
    <row r="9" spans="2:10">
      <c r="B9" s="12" t="s">
        <v>39</v>
      </c>
      <c r="D9" s="7">
        <f>SUMIF(data2!$B:$B,D$3,data2!$X:$X)</f>
        <v>2516503.2683609454</v>
      </c>
      <c r="E9" s="5">
        <f>SUMIF(data2!$B:$B,E$3,data2!$X:$X)</f>
        <v>599379.52049814886</v>
      </c>
      <c r="F9" s="5">
        <f>SUMIF(data2!$B:$B,F$3,data2!$X:$X)</f>
        <v>671529.99354398774</v>
      </c>
      <c r="G9" s="5">
        <f>SUMIF(data2!$B:$B,G$3,data2!$X:$X)</f>
        <v>648580.46046889375</v>
      </c>
      <c r="H9" s="5">
        <f>SUMIF(data2!$B:$B,H$3,data2!$X:$X)</f>
        <v>513200.63679327164</v>
      </c>
      <c r="I9" s="5">
        <f>SUMIF(data2!$B:$B,I$3,data2!$X:$X)</f>
        <v>370370.53874122584</v>
      </c>
      <c r="J9" s="5">
        <f>SUMIF(data2!$B:$B,J$3,data2!$X:$X)</f>
        <v>342412.1465713639</v>
      </c>
    </row>
    <row r="10" spans="2:10">
      <c r="B10" s="12" t="s">
        <v>62</v>
      </c>
      <c r="G10" s="5">
        <f>SUMIF(data2!$B:$B,G$3,data2!$Y:$Y)</f>
        <v>29511</v>
      </c>
      <c r="H10" s="5">
        <f>SUMIF(data2!$B:$B,H$3,data2!$Y:$Y)</f>
        <v>59076</v>
      </c>
      <c r="I10" s="5">
        <f>SUMIF(data2!$B:$B,I$3,data2!$Y:$Y)</f>
        <v>59625</v>
      </c>
      <c r="J10" s="5">
        <f>SUMIF(data2!$B:$B,J$3,data2!$Y:$Y)</f>
        <v>60525</v>
      </c>
    </row>
    <row r="11" spans="2:10">
      <c r="B11" s="12" t="s">
        <v>40</v>
      </c>
      <c r="D11" s="7">
        <f>SUMIF(data2!$B:$B,D$3,data2!$Z:$Z)</f>
        <v>294101</v>
      </c>
      <c r="E11" s="5">
        <f>SUMIF(data2!$B:$B,E$3,data2!$Z:$Z)</f>
        <v>75025</v>
      </c>
      <c r="F11" s="5">
        <f>SUMIF(data2!$B:$B,F$3,data2!$Z:$Z)</f>
        <v>75823</v>
      </c>
      <c r="G11" s="5">
        <f>SUMIF(data2!$B:$B,G$3,data2!$Z:$Z)</f>
        <v>75402</v>
      </c>
      <c r="H11" s="5">
        <f>SUMIF(data2!$B:$B,H$3,data2!$Z:$Z)</f>
        <v>75912</v>
      </c>
      <c r="I11" s="5">
        <f>SUMIF(data2!$B:$B,I$3,data2!$Z:$Z)</f>
        <v>76254</v>
      </c>
      <c r="J11" s="5">
        <f>SUMIF(data2!$B:$B,J$3,data2!$Z:$Z)</f>
        <v>76287</v>
      </c>
    </row>
    <row r="12" spans="2:10">
      <c r="B12" s="5" t="s">
        <v>41</v>
      </c>
      <c r="D12" s="7">
        <f t="shared" ref="D12:J12" si="0">D7-D9-D11</f>
        <v>335024.81709023658</v>
      </c>
      <c r="E12" s="5">
        <f t="shared" si="0"/>
        <v>132970.47950185114</v>
      </c>
      <c r="F12" s="5">
        <f t="shared" si="0"/>
        <v>63022.006456012256</v>
      </c>
      <c r="G12" s="5">
        <f t="shared" si="0"/>
        <v>95767.539531106246</v>
      </c>
      <c r="H12" s="5">
        <f t="shared" si="0"/>
        <v>231387.36320672836</v>
      </c>
      <c r="I12" s="5">
        <f t="shared" si="0"/>
        <v>381500.46125877416</v>
      </c>
      <c r="J12" s="5">
        <f t="shared" si="0"/>
        <v>421925.8534286361</v>
      </c>
    </row>
    <row r="14" spans="2:10">
      <c r="B14" s="7" t="s">
        <v>42</v>
      </c>
    </row>
    <row r="15" spans="2:10">
      <c r="B15" s="5" t="s">
        <v>49</v>
      </c>
      <c r="D15" s="7">
        <v>2500</v>
      </c>
      <c r="E15" s="5">
        <v>2500</v>
      </c>
      <c r="F15" s="5">
        <v>2500</v>
      </c>
      <c r="G15" s="5">
        <v>2500</v>
      </c>
      <c r="H15" s="5">
        <v>2500</v>
      </c>
      <c r="I15" s="5">
        <v>2500</v>
      </c>
      <c r="J15" s="5">
        <v>2500</v>
      </c>
    </row>
    <row r="16" spans="2:10" s="8" customFormat="1">
      <c r="B16" s="8" t="s">
        <v>46</v>
      </c>
      <c r="D16" s="14">
        <f>AVERAGEIF(data2!$B:$B,D$3,data2!$D:$D)</f>
        <v>104.077497497587</v>
      </c>
      <c r="E16" s="8">
        <f>AVERAGEIF(data2!$B:$B,E$3,data2!$D:$D)</f>
        <v>103.65444444444466</v>
      </c>
      <c r="F16" s="8">
        <f>AVERAGEIF(data2!$B:$B,F$3,data2!$D:$D)</f>
        <v>106.31777777777766</v>
      </c>
      <c r="G16" s="8">
        <f>AVERAGEIF(data2!$B:$B,G$3,data2!$D:$D)</f>
        <v>100.37555555555566</v>
      </c>
      <c r="H16" s="8">
        <f>AVERAGEIF(data2!$B:$B,H$3,data2!$D:$D)</f>
        <v>74.59222222222219</v>
      </c>
      <c r="I16" s="8">
        <f>AVERAGEIF(data2!$B:$B,I$3,data2!$D:$D)</f>
        <v>51.574444444444474</v>
      </c>
      <c r="J16" s="8">
        <f>AVERAGEIF(data2!$B:$B,J$3,data2!$D:$D)</f>
        <v>60.45222222222224</v>
      </c>
    </row>
    <row r="17" spans="2:10">
      <c r="B17" s="5" t="s">
        <v>62</v>
      </c>
      <c r="D17" s="14">
        <v>1800</v>
      </c>
      <c r="E17" s="8"/>
      <c r="F17" s="8"/>
      <c r="G17" s="5">
        <v>1800</v>
      </c>
      <c r="H17" s="5">
        <v>1800</v>
      </c>
      <c r="I17" s="5">
        <v>1800</v>
      </c>
      <c r="J17" s="5">
        <v>1800</v>
      </c>
    </row>
    <row r="18" spans="2:10" s="8" customFormat="1">
      <c r="B18" s="8" t="s">
        <v>45</v>
      </c>
      <c r="D18" s="14">
        <f>AVERAGEIF(data2!$B:$B,D$3,data2!$F:$F)</f>
        <v>106.7</v>
      </c>
      <c r="E18" s="8">
        <v>107</v>
      </c>
      <c r="F18" s="8">
        <v>107.3</v>
      </c>
      <c r="G18" s="8">
        <v>107.8</v>
      </c>
      <c r="H18" s="8">
        <v>108.1</v>
      </c>
      <c r="I18" s="8">
        <v>108.3</v>
      </c>
      <c r="J18" s="8">
        <v>108.4</v>
      </c>
    </row>
    <row r="20" spans="2:10">
      <c r="B20" s="7" t="s">
        <v>66</v>
      </c>
    </row>
    <row r="21" spans="2:10">
      <c r="B21" s="5" t="s">
        <v>65</v>
      </c>
    </row>
    <row r="22" spans="2:10">
      <c r="B22" s="5" t="s">
        <v>63</v>
      </c>
    </row>
    <row r="23" spans="2:10">
      <c r="B23" s="5" t="s">
        <v>62</v>
      </c>
    </row>
    <row r="24" spans="2:10">
      <c r="B24" s="5" t="s">
        <v>54</v>
      </c>
    </row>
    <row r="27" spans="2:10">
      <c r="B27" s="5" t="s">
        <v>48</v>
      </c>
      <c r="E27" s="15"/>
      <c r="F27" s="15"/>
      <c r="G27" s="15"/>
      <c r="H27" s="15"/>
      <c r="I27" s="15"/>
      <c r="J27" s="15"/>
    </row>
    <row r="28" spans="2:10" s="8" customFormat="1">
      <c r="B28" s="8" t="s">
        <v>56</v>
      </c>
      <c r="D28" s="14"/>
    </row>
    <row r="36" spans="4:10" hidden="1">
      <c r="D36" s="7">
        <f>SUMIF(data2!$B:$B,D$3,data2!$AF:$AF)</f>
        <v>335024.81709023658</v>
      </c>
      <c r="E36" s="5">
        <f>SUMIF(data2!$B:$B,E$3,data2!$AF:$AF)</f>
        <v>130740.44278936399</v>
      </c>
      <c r="F36" s="5">
        <f>SUMIF(data2!$B:$B,F$3,data2!$AF:$AF)</f>
        <v>77734.497176858044</v>
      </c>
      <c r="G36" s="5">
        <f>SUMIF(data2!$B:$B,G$3,data2!$AF:$AF)</f>
        <v>37303.643777415782</v>
      </c>
      <c r="H36" s="5">
        <f>SUMIF(data2!$B:$B,H$3,data2!$AF:$AF)</f>
        <v>-47152.372746112043</v>
      </c>
      <c r="I36" s="5">
        <f>SUMIF(data2!$B:$B,I$3,data2!$AF:$AF)</f>
        <v>-81818.749999141088</v>
      </c>
      <c r="J36" s="5">
        <f>SUMIF(data2!$B:$B,J$3,data2!$AF:$AF)</f>
        <v>110116.50294028096</v>
      </c>
    </row>
    <row r="37" spans="4:10" hidden="1">
      <c r="D37" s="7">
        <v>100</v>
      </c>
      <c r="E37" s="5">
        <f>E36*D37/D36</f>
        <v>39.024106907921983</v>
      </c>
      <c r="F37" s="5">
        <f t="shared" ref="F37:J37" si="1">F36*E37/E36</f>
        <v>23.202608646129281</v>
      </c>
      <c r="G37" s="5">
        <f t="shared" si="1"/>
        <v>11.134591192797609</v>
      </c>
      <c r="H37" s="5">
        <f t="shared" si="1"/>
        <v>-14.07429251231018</v>
      </c>
      <c r="I37" s="5">
        <f t="shared" si="1"/>
        <v>-24.421698281863037</v>
      </c>
      <c r="J37" s="5">
        <f t="shared" si="1"/>
        <v>32.868162990630587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workbookViewId="0">
      <selection activeCell="M16" sqref="M16"/>
    </sheetView>
  </sheetViews>
  <sheetFormatPr defaultRowHeight="15"/>
  <cols>
    <col min="1" max="1" width="5.28515625" style="5" customWidth="1"/>
    <col min="2" max="2" width="34.42578125" style="5" customWidth="1"/>
    <col min="3" max="3" width="4.5703125" style="5" customWidth="1"/>
    <col min="4" max="4" width="10.7109375" style="7" customWidth="1"/>
    <col min="5" max="10" width="10.7109375" style="5" customWidth="1"/>
    <col min="11" max="16384" width="9.140625" style="5"/>
  </cols>
  <sheetData>
    <row r="2" spans="2:10" ht="18.75">
      <c r="B2" s="6" t="s">
        <v>68</v>
      </c>
    </row>
    <row r="3" spans="2:10">
      <c r="D3" s="13" t="s">
        <v>36</v>
      </c>
      <c r="E3" s="9" t="s">
        <v>30</v>
      </c>
      <c r="F3" s="9" t="s">
        <v>31</v>
      </c>
      <c r="G3" s="9" t="s">
        <v>32</v>
      </c>
      <c r="H3" s="9" t="s">
        <v>33</v>
      </c>
      <c r="I3" s="9" t="s">
        <v>34</v>
      </c>
      <c r="J3" s="9" t="s">
        <v>35</v>
      </c>
    </row>
    <row r="4" spans="2:10" s="9" customFormat="1"/>
    <row r="5" spans="2:10">
      <c r="B5" s="7" t="s">
        <v>37</v>
      </c>
    </row>
    <row r="6" spans="2:10">
      <c r="B6" s="7" t="s">
        <v>58</v>
      </c>
    </row>
    <row r="7" spans="2:10">
      <c r="B7" s="5" t="s">
        <v>23</v>
      </c>
      <c r="D7" s="7">
        <f>SUMIF(data2!$B:$B,D$3,data2!$W:$W)</f>
        <v>3145629.085451182</v>
      </c>
      <c r="E7" s="5">
        <f>SUMIF(data2!$B:$B,E$3,data2!$W:$W)</f>
        <v>807375</v>
      </c>
      <c r="F7" s="5">
        <f>SUMIF(data2!$B:$B,F$3,data2!$W:$W)</f>
        <v>810375</v>
      </c>
      <c r="G7" s="5">
        <f>SUMIF(data2!$B:$B,G$3,data2!$W:$W)</f>
        <v>819750</v>
      </c>
      <c r="H7" s="5">
        <f>SUMIF(data2!$B:$B,H$3,data2!$W:$W)</f>
        <v>820500</v>
      </c>
      <c r="I7" s="5">
        <f>SUMIF(data2!$B:$B,I$3,data2!$W:$W)</f>
        <v>828125</v>
      </c>
      <c r="J7" s="5">
        <f>SUMIF(data2!$B:$B,J$3,data2!$W:$W)</f>
        <v>840625</v>
      </c>
    </row>
    <row r="8" spans="2:10">
      <c r="B8" s="5" t="s">
        <v>38</v>
      </c>
    </row>
    <row r="9" spans="2:10">
      <c r="B9" s="12" t="s">
        <v>39</v>
      </c>
      <c r="D9" s="7">
        <f>SUMIF(data2!$B:$B,D$3,data2!$X:$X)</f>
        <v>2516503.2683609454</v>
      </c>
      <c r="E9" s="5">
        <f>SUMIF(data2!$B:$B,E$3,data2!$X:$X)</f>
        <v>599379.52049814886</v>
      </c>
      <c r="F9" s="5">
        <f>SUMIF(data2!$B:$B,F$3,data2!$X:$X)</f>
        <v>671529.99354398774</v>
      </c>
      <c r="G9" s="5">
        <f>SUMIF(data2!$B:$B,G$3,data2!$X:$X)</f>
        <v>648580.46046889375</v>
      </c>
      <c r="H9" s="5">
        <f>SUMIF(data2!$B:$B,H$3,data2!$X:$X)</f>
        <v>513200.63679327164</v>
      </c>
      <c r="I9" s="5">
        <f>SUMIF(data2!$B:$B,I$3,data2!$X:$X)</f>
        <v>370370.53874122584</v>
      </c>
      <c r="J9" s="5">
        <f>SUMIF(data2!$B:$B,J$3,data2!$X:$X)</f>
        <v>342412.1465713639</v>
      </c>
    </row>
    <row r="10" spans="2:10">
      <c r="B10" s="12" t="s">
        <v>40</v>
      </c>
      <c r="D10" s="7">
        <f>SUMIF(data2!$B:$B,D$3,data2!$Z:$Z)</f>
        <v>294101</v>
      </c>
      <c r="E10" s="5">
        <f>SUMIF(data2!$B:$B,E$3,data2!$Z:$Z)</f>
        <v>75025</v>
      </c>
      <c r="F10" s="5">
        <f>SUMIF(data2!$B:$B,F$3,data2!$Z:$Z)</f>
        <v>75823</v>
      </c>
      <c r="G10" s="5">
        <f>SUMIF(data2!$B:$B,G$3,data2!$Z:$Z)</f>
        <v>75402</v>
      </c>
      <c r="H10" s="5">
        <f>SUMIF(data2!$B:$B,H$3,data2!$Z:$Z)</f>
        <v>75912</v>
      </c>
      <c r="I10" s="5">
        <f>SUMIF(data2!$B:$B,I$3,data2!$Z:$Z)</f>
        <v>76254</v>
      </c>
      <c r="J10" s="5">
        <f>SUMIF(data2!$B:$B,J$3,data2!$Z:$Z)</f>
        <v>76287</v>
      </c>
    </row>
    <row r="11" spans="2:10">
      <c r="B11" s="5" t="s">
        <v>41</v>
      </c>
      <c r="D11" s="7">
        <f>SUMIF(data2!$B:$B,D$3,data2!$AA:$AA)</f>
        <v>335024.81709023658</v>
      </c>
      <c r="E11" s="5">
        <f t="shared" ref="E11:J11" si="0">E7-E9-E10</f>
        <v>132970.47950185114</v>
      </c>
      <c r="F11" s="5">
        <f t="shared" si="0"/>
        <v>63022.006456012256</v>
      </c>
      <c r="G11" s="5">
        <f t="shared" si="0"/>
        <v>95767.539531106246</v>
      </c>
      <c r="H11" s="5">
        <f t="shared" si="0"/>
        <v>231387.36320672836</v>
      </c>
      <c r="I11" s="5">
        <f t="shared" si="0"/>
        <v>381500.46125877416</v>
      </c>
      <c r="J11" s="5">
        <f t="shared" si="0"/>
        <v>421925.8534286361</v>
      </c>
    </row>
    <row r="13" spans="2:10">
      <c r="B13" s="7" t="s">
        <v>42</v>
      </c>
    </row>
    <row r="14" spans="2:10">
      <c r="B14" s="5" t="s">
        <v>49</v>
      </c>
      <c r="D14" s="7">
        <v>2500</v>
      </c>
      <c r="E14" s="5">
        <v>2500</v>
      </c>
      <c r="F14" s="5">
        <v>2500</v>
      </c>
      <c r="G14" s="5">
        <v>2500</v>
      </c>
      <c r="H14" s="5">
        <v>2500</v>
      </c>
      <c r="I14" s="5">
        <v>2500</v>
      </c>
      <c r="J14" s="5">
        <v>2500</v>
      </c>
    </row>
    <row r="15" spans="2:10" s="8" customFormat="1">
      <c r="B15" s="8" t="s">
        <v>46</v>
      </c>
      <c r="D15" s="14">
        <f>AVERAGEIF(data2!$B:$B,D$3,data2!$D:$D)</f>
        <v>104.077497497587</v>
      </c>
      <c r="E15" s="8">
        <f>AVERAGEIF(data2!$B:$B,E$3,data2!$D:$D)</f>
        <v>103.65444444444466</v>
      </c>
      <c r="F15" s="8">
        <f>AVERAGEIF(data2!$B:$B,F$3,data2!$D:$D)</f>
        <v>106.31777777777766</v>
      </c>
      <c r="G15" s="8">
        <f>AVERAGEIF(data2!$B:$B,G$3,data2!$D:$D)</f>
        <v>100.37555555555566</v>
      </c>
      <c r="H15" s="8">
        <f>AVERAGEIF(data2!$B:$B,H$3,data2!$D:$D)</f>
        <v>74.59222222222219</v>
      </c>
      <c r="I15" s="8">
        <f>AVERAGEIF(data2!$B:$B,I$3,data2!$D:$D)</f>
        <v>51.574444444444474</v>
      </c>
      <c r="J15" s="8">
        <f>AVERAGEIF(data2!$B:$B,J$3,data2!$D:$D)</f>
        <v>60.45222222222224</v>
      </c>
    </row>
    <row r="16" spans="2:10" s="8" customFormat="1">
      <c r="B16" s="8" t="s">
        <v>45</v>
      </c>
      <c r="D16" s="14">
        <f>AVERAGEIF(data2!$B:$B,D$3,data2!$F:$F)</f>
        <v>106.7</v>
      </c>
      <c r="E16" s="8">
        <v>107</v>
      </c>
      <c r="F16" s="8">
        <v>107.3</v>
      </c>
      <c r="G16" s="8">
        <v>107.8</v>
      </c>
      <c r="H16" s="8">
        <v>108.1</v>
      </c>
      <c r="I16" s="8">
        <v>108.3</v>
      </c>
      <c r="J16" s="8">
        <v>108.4</v>
      </c>
    </row>
    <row r="18" spans="2:10">
      <c r="B18" s="7" t="s">
        <v>66</v>
      </c>
    </row>
    <row r="19" spans="2:10">
      <c r="B19" s="5" t="s">
        <v>65</v>
      </c>
    </row>
    <row r="20" spans="2:10">
      <c r="B20" s="5" t="s">
        <v>63</v>
      </c>
    </row>
    <row r="21" spans="2:10">
      <c r="B21" s="5" t="s">
        <v>54</v>
      </c>
    </row>
    <row r="24" spans="2:10">
      <c r="B24" s="5" t="s">
        <v>48</v>
      </c>
      <c r="D24" s="7">
        <f t="shared" ref="D24:J24" si="1">D19-D20-D21</f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</row>
    <row r="25" spans="2:10" s="8" customFormat="1">
      <c r="B25" s="8" t="s">
        <v>56</v>
      </c>
      <c r="D25" s="14">
        <v>100</v>
      </c>
      <c r="E25" s="8" t="e">
        <f>4*E24*$D$25/$D$24</f>
        <v>#DIV/0!</v>
      </c>
      <c r="F25" s="8" t="e">
        <f t="shared" ref="F25:J25" si="2">4*F24*$D$25/$D$24</f>
        <v>#DIV/0!</v>
      </c>
      <c r="G25" s="8" t="e">
        <f t="shared" si="2"/>
        <v>#DIV/0!</v>
      </c>
      <c r="H25" s="8" t="e">
        <f t="shared" si="2"/>
        <v>#DIV/0!</v>
      </c>
      <c r="I25" s="8" t="e">
        <f t="shared" si="2"/>
        <v>#DIV/0!</v>
      </c>
      <c r="J25" s="8" t="e">
        <f t="shared" si="2"/>
        <v>#DIV/0!</v>
      </c>
    </row>
    <row r="27" spans="2:10">
      <c r="B27" s="5" t="s">
        <v>67</v>
      </c>
      <c r="D27" s="7" t="e">
        <f t="shared" ref="D27:J27" si="3">100*D11/D24</f>
        <v>#DIV/0!</v>
      </c>
      <c r="E27" s="7" t="e">
        <f t="shared" si="3"/>
        <v>#DIV/0!</v>
      </c>
      <c r="F27" s="7" t="e">
        <f t="shared" si="3"/>
        <v>#DIV/0!</v>
      </c>
      <c r="G27" s="7" t="e">
        <f t="shared" si="3"/>
        <v>#DIV/0!</v>
      </c>
      <c r="H27" s="7" t="e">
        <f t="shared" si="3"/>
        <v>#DIV/0!</v>
      </c>
      <c r="I27" s="7" t="e">
        <f t="shared" si="3"/>
        <v>#DIV/0!</v>
      </c>
      <c r="J27" s="7" t="e">
        <f t="shared" si="3"/>
        <v>#DIV/0!</v>
      </c>
    </row>
    <row r="33" spans="4:10" hidden="1">
      <c r="D33" s="7">
        <f>SUMIF(data2!$B:$B,D$3,data2!$AF:$AF)</f>
        <v>335024.81709023658</v>
      </c>
      <c r="E33" s="5">
        <f>SUMIF(data2!$B:$B,E$3,data2!$AF:$AF)</f>
        <v>130740.44278936399</v>
      </c>
      <c r="F33" s="5">
        <f>SUMIF(data2!$B:$B,F$3,data2!$AF:$AF)</f>
        <v>77734.497176858044</v>
      </c>
      <c r="G33" s="5">
        <f>SUMIF(data2!$B:$B,G$3,data2!$AF:$AF)</f>
        <v>37303.643777415782</v>
      </c>
      <c r="H33" s="5">
        <f>SUMIF(data2!$B:$B,H$3,data2!$AF:$AF)</f>
        <v>-47152.372746112043</v>
      </c>
      <c r="I33" s="5">
        <f>SUMIF(data2!$B:$B,I$3,data2!$AF:$AF)</f>
        <v>-81818.749999141088</v>
      </c>
      <c r="J33" s="5">
        <f>SUMIF(data2!$B:$B,J$3,data2!$AF:$AF)</f>
        <v>110116.50294028096</v>
      </c>
    </row>
    <row r="34" spans="4:10" hidden="1">
      <c r="D34" s="7">
        <v>100</v>
      </c>
      <c r="E34" s="5">
        <f>E33*D34/D33</f>
        <v>39.024106907921983</v>
      </c>
      <c r="F34" s="5">
        <f t="shared" ref="F34:J34" si="4">F33*E34/E33</f>
        <v>23.202608646129281</v>
      </c>
      <c r="G34" s="5">
        <f t="shared" si="4"/>
        <v>11.134591192797609</v>
      </c>
      <c r="H34" s="5">
        <f t="shared" si="4"/>
        <v>-14.07429251231018</v>
      </c>
      <c r="I34" s="5">
        <f t="shared" si="4"/>
        <v>-24.421698281863037</v>
      </c>
      <c r="J34" s="5">
        <f t="shared" si="4"/>
        <v>32.868162990630587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4"/>
  <sheetViews>
    <sheetView topLeftCell="O4" workbookViewId="0">
      <selection activeCell="W6" sqref="W6"/>
    </sheetView>
  </sheetViews>
  <sheetFormatPr defaultRowHeight="15"/>
  <cols>
    <col min="1" max="2" width="9.140625" style="2"/>
    <col min="3" max="3" width="10.7109375" style="2" customWidth="1"/>
    <col min="4" max="12" width="9.140625" style="2"/>
    <col min="13" max="15" width="9.5703125" style="2" bestFit="1" customWidth="1"/>
    <col min="16" max="16" width="9.140625" style="2"/>
    <col min="17" max="17" width="11.85546875" style="2" customWidth="1"/>
    <col min="18" max="20" width="9.140625" style="2"/>
    <col min="21" max="21" width="9.5703125" style="2" bestFit="1" customWidth="1"/>
    <col min="22" max="23" width="9.5703125" style="2" customWidth="1"/>
    <col min="24" max="24" width="9.5703125" style="2" bestFit="1" customWidth="1"/>
    <col min="25" max="26" width="9.5703125" style="2" customWidth="1"/>
    <col min="27" max="27" width="9.5703125" style="2" bestFit="1" customWidth="1"/>
    <col min="28" max="28" width="9.5703125" style="2" customWidth="1"/>
    <col min="29" max="16384" width="9.140625" style="2"/>
  </cols>
  <sheetData>
    <row r="2" spans="2:29">
      <c r="H2" s="2" t="s">
        <v>50</v>
      </c>
      <c r="R2" s="2" t="s">
        <v>27</v>
      </c>
    </row>
    <row r="3" spans="2:29">
      <c r="D3" s="2" t="s">
        <v>43</v>
      </c>
      <c r="H3" s="2" t="s">
        <v>22</v>
      </c>
      <c r="M3" s="2" t="s">
        <v>21</v>
      </c>
      <c r="S3" s="2" t="s">
        <v>29</v>
      </c>
      <c r="U3" s="2" t="s">
        <v>23</v>
      </c>
      <c r="V3" s="2" t="s">
        <v>28</v>
      </c>
      <c r="X3" s="2" t="s">
        <v>24</v>
      </c>
      <c r="AA3" s="2" t="s">
        <v>55</v>
      </c>
      <c r="AC3" s="2" t="s">
        <v>26</v>
      </c>
    </row>
    <row r="4" spans="2:29">
      <c r="D4" s="2" t="s">
        <v>29</v>
      </c>
      <c r="E4" s="2" t="s">
        <v>51</v>
      </c>
      <c r="F4" s="2" t="s">
        <v>44</v>
      </c>
      <c r="H4" s="4" t="s">
        <v>18</v>
      </c>
      <c r="I4" s="4" t="s">
        <v>20</v>
      </c>
      <c r="J4" s="4" t="s">
        <v>19</v>
      </c>
      <c r="K4" s="4" t="s">
        <v>20</v>
      </c>
      <c r="R4" s="2" t="s">
        <v>25</v>
      </c>
      <c r="V4" s="2" t="s">
        <v>53</v>
      </c>
      <c r="W4" s="2" t="s">
        <v>54</v>
      </c>
      <c r="AA4" s="2" t="s">
        <v>53</v>
      </c>
      <c r="AB4" s="2" t="s">
        <v>54</v>
      </c>
    </row>
    <row r="5" spans="2:29">
      <c r="K5" s="2">
        <v>5120</v>
      </c>
      <c r="P5" s="2">
        <f>K5*D1</f>
        <v>0</v>
      </c>
    </row>
    <row r="6" spans="2:29" ht="16.5">
      <c r="B6" s="2" t="s">
        <v>36</v>
      </c>
      <c r="C6" s="3">
        <v>2013</v>
      </c>
      <c r="D6" s="10">
        <v>104.077497497587</v>
      </c>
      <c r="E6" s="2">
        <f>100*D6/$D$6</f>
        <v>100</v>
      </c>
      <c r="F6" s="11">
        <v>106.7</v>
      </c>
      <c r="H6" s="2">
        <v>28811</v>
      </c>
      <c r="I6" s="2">
        <f t="shared" ref="I6:I14" si="0">K5+H6</f>
        <v>33931</v>
      </c>
      <c r="J6" s="2">
        <v>28476</v>
      </c>
      <c r="K6" s="2">
        <f t="shared" ref="K6:K14" si="1">I6-J6</f>
        <v>5455</v>
      </c>
      <c r="M6" s="2">
        <f>H6*D6</f>
        <v>2998576.7804029793</v>
      </c>
      <c r="N6" s="2">
        <f>P5+M6</f>
        <v>2998576.7804029793</v>
      </c>
      <c r="O6" s="2">
        <f t="shared" ref="O6" si="2">J6*N6/I6</f>
        <v>2516503.2683609454</v>
      </c>
      <c r="P6" s="2">
        <f t="shared" ref="P6" si="3">N6-O6</f>
        <v>482073.51204203395</v>
      </c>
      <c r="R6" s="2">
        <f>5*J6/100</f>
        <v>1423.8</v>
      </c>
      <c r="S6" s="2">
        <v>2500</v>
      </c>
      <c r="U6" s="2">
        <f>1.25*O6</f>
        <v>3145629.085451182</v>
      </c>
      <c r="V6" s="2">
        <f>O6</f>
        <v>2516503.2683609454</v>
      </c>
      <c r="W6" s="2">
        <v>294101</v>
      </c>
      <c r="X6" s="2">
        <f>U6-V6-W6</f>
        <v>335024.81709023658</v>
      </c>
      <c r="Z6" s="2">
        <f>U6</f>
        <v>3145629.085451182</v>
      </c>
      <c r="AA6" s="2">
        <f>O6*100/E6</f>
        <v>2516503.2683609454</v>
      </c>
      <c r="AB6" s="2">
        <f>$F$6*W6/F6</f>
        <v>294101</v>
      </c>
      <c r="AC6" s="2">
        <f>Z6-AA6-AB6</f>
        <v>335024.81709023658</v>
      </c>
    </row>
    <row r="7" spans="2:29" ht="16.5">
      <c r="B7" s="2" t="s">
        <v>30</v>
      </c>
      <c r="C7" s="1" t="s">
        <v>0</v>
      </c>
      <c r="D7" s="1">
        <v>102.09666666666701</v>
      </c>
      <c r="E7" s="2">
        <f t="shared" ref="E7:E24" si="4">100*D7/$D$6</f>
        <v>98.096773194449725</v>
      </c>
      <c r="F7" s="11">
        <v>107</v>
      </c>
      <c r="I7" s="2">
        <f t="shared" si="0"/>
        <v>5455</v>
      </c>
      <c r="J7" s="2">
        <v>2166</v>
      </c>
      <c r="K7" s="2">
        <f t="shared" si="1"/>
        <v>3289</v>
      </c>
      <c r="N7" s="2">
        <f>P6+M7</f>
        <v>482073.51204203395</v>
      </c>
      <c r="O7" s="2">
        <f t="shared" ref="O7:O14" si="5">J7*N7/I7</f>
        <v>191415.44034519623</v>
      </c>
      <c r="P7" s="2">
        <f t="shared" ref="P7:P14" si="6">N7-O7</f>
        <v>290658.07169683772</v>
      </c>
      <c r="R7" s="2">
        <f t="shared" ref="R7:R24" si="7">5*J7/100</f>
        <v>108.3</v>
      </c>
      <c r="S7" s="2">
        <f>S6</f>
        <v>2500</v>
      </c>
      <c r="U7" s="2">
        <f>R7*S7</f>
        <v>270750</v>
      </c>
      <c r="V7" s="2">
        <f t="shared" ref="V7:V24" si="8">O7</f>
        <v>191415.44034519623</v>
      </c>
      <c r="W7" s="2">
        <v>25110</v>
      </c>
      <c r="X7" s="2">
        <f t="shared" ref="X7:X24" si="9">U7-V7-W7</f>
        <v>54224.559654803772</v>
      </c>
      <c r="Z7" s="2">
        <f t="shared" ref="Z7:Z24" si="10">U7</f>
        <v>270750</v>
      </c>
      <c r="AA7" s="2">
        <f t="shared" ref="AA7:AA24" si="11">O7*100/E7</f>
        <v>195129.19142178923</v>
      </c>
      <c r="AB7" s="2">
        <f t="shared" ref="AB7:AB24" si="12">$F$6*W7/F7</f>
        <v>25039.598130841121</v>
      </c>
      <c r="AC7" s="2">
        <f t="shared" ref="AC7:AC24" si="13">Z7-AA7-AB7</f>
        <v>50581.210447369645</v>
      </c>
    </row>
    <row r="8" spans="2:29" ht="16.5">
      <c r="B8" s="2" t="s">
        <v>30</v>
      </c>
      <c r="C8" s="1" t="s">
        <v>1</v>
      </c>
      <c r="D8" s="1">
        <v>104.82666666666699</v>
      </c>
      <c r="E8" s="2">
        <f t="shared" si="4"/>
        <v>100.71981858431728</v>
      </c>
      <c r="F8" s="11">
        <v>107</v>
      </c>
      <c r="I8" s="2">
        <f t="shared" si="0"/>
        <v>3289</v>
      </c>
      <c r="J8" s="2">
        <v>2141</v>
      </c>
      <c r="K8" s="2">
        <f t="shared" si="1"/>
        <v>1148</v>
      </c>
      <c r="N8" s="2">
        <f t="shared" ref="N8:N14" si="14">P7+M8</f>
        <v>290658.07169683772</v>
      </c>
      <c r="O8" s="2">
        <f t="shared" si="5"/>
        <v>189206.12085829419</v>
      </c>
      <c r="P8" s="2">
        <f t="shared" si="6"/>
        <v>101451.95083854353</v>
      </c>
      <c r="R8" s="2">
        <f t="shared" si="7"/>
        <v>107.05</v>
      </c>
      <c r="S8" s="2">
        <f t="shared" ref="S8:S24" si="15">S7</f>
        <v>2500</v>
      </c>
      <c r="U8" s="2">
        <f t="shared" ref="U8:U24" si="16">R8*S8</f>
        <v>267625</v>
      </c>
      <c r="V8" s="2">
        <f t="shared" si="8"/>
        <v>189206.12085829419</v>
      </c>
      <c r="W8" s="2">
        <v>24907</v>
      </c>
      <c r="X8" s="2">
        <f t="shared" si="9"/>
        <v>53511.879141705809</v>
      </c>
      <c r="Z8" s="2">
        <f t="shared" si="10"/>
        <v>267625</v>
      </c>
      <c r="AA8" s="2">
        <f t="shared" si="11"/>
        <v>187853.91347771429</v>
      </c>
      <c r="AB8" s="2">
        <f t="shared" si="12"/>
        <v>24837.167289719626</v>
      </c>
      <c r="AC8" s="2">
        <f t="shared" si="13"/>
        <v>54933.919232566084</v>
      </c>
    </row>
    <row r="9" spans="2:29" ht="16.5">
      <c r="B9" s="2" t="s">
        <v>30</v>
      </c>
      <c r="C9" s="1" t="s">
        <v>2</v>
      </c>
      <c r="D9" s="1">
        <v>104.04</v>
      </c>
      <c r="E9" s="2">
        <f t="shared" si="4"/>
        <v>99.963971561107272</v>
      </c>
      <c r="F9" s="11">
        <v>107</v>
      </c>
      <c r="H9" s="2">
        <v>6388</v>
      </c>
      <c r="I9" s="2">
        <f t="shared" si="0"/>
        <v>7536</v>
      </c>
      <c r="J9" s="2">
        <v>2152</v>
      </c>
      <c r="K9" s="2">
        <f t="shared" si="1"/>
        <v>5384</v>
      </c>
      <c r="M9" s="2">
        <f>H9*D9</f>
        <v>664607.52</v>
      </c>
      <c r="N9" s="2">
        <f t="shared" si="14"/>
        <v>766059.47083854349</v>
      </c>
      <c r="O9" s="2">
        <f t="shared" si="5"/>
        <v>218757.95929465839</v>
      </c>
      <c r="P9" s="2">
        <f t="shared" si="6"/>
        <v>547301.51154388511</v>
      </c>
      <c r="R9" s="2">
        <f t="shared" si="7"/>
        <v>107.6</v>
      </c>
      <c r="S9" s="2">
        <f t="shared" si="15"/>
        <v>2500</v>
      </c>
      <c r="U9" s="2">
        <f t="shared" si="16"/>
        <v>269000</v>
      </c>
      <c r="V9" s="2">
        <f t="shared" si="8"/>
        <v>218757.95929465839</v>
      </c>
      <c r="W9" s="2">
        <v>25008</v>
      </c>
      <c r="X9" s="2">
        <f t="shared" si="9"/>
        <v>25234.040705341613</v>
      </c>
      <c r="Z9" s="2">
        <f t="shared" si="10"/>
        <v>269000</v>
      </c>
      <c r="AA9" s="2">
        <f t="shared" si="11"/>
        <v>218836.80277842219</v>
      </c>
      <c r="AB9" s="2">
        <f t="shared" si="12"/>
        <v>24937.884112149535</v>
      </c>
      <c r="AC9" s="2">
        <f t="shared" si="13"/>
        <v>25225.313109428273</v>
      </c>
    </row>
    <row r="10" spans="2:29" ht="16.5">
      <c r="B10" s="2" t="s">
        <v>31</v>
      </c>
      <c r="C10" s="1" t="s">
        <v>3</v>
      </c>
      <c r="D10" s="1">
        <v>104.866666666667</v>
      </c>
      <c r="E10" s="2">
        <f t="shared" si="4"/>
        <v>100.75825148380254</v>
      </c>
      <c r="F10" s="11">
        <v>107.3</v>
      </c>
      <c r="I10" s="2">
        <f t="shared" si="0"/>
        <v>5384</v>
      </c>
      <c r="J10" s="2">
        <v>2136</v>
      </c>
      <c r="K10" s="2">
        <f t="shared" si="1"/>
        <v>3248</v>
      </c>
      <c r="N10" s="2">
        <f t="shared" si="14"/>
        <v>547301.51154388511</v>
      </c>
      <c r="O10" s="2">
        <f t="shared" si="5"/>
        <v>217131.50606570183</v>
      </c>
      <c r="P10" s="2">
        <f t="shared" si="6"/>
        <v>330170.00547818327</v>
      </c>
      <c r="R10" s="2">
        <f t="shared" si="7"/>
        <v>106.8</v>
      </c>
      <c r="S10" s="2">
        <f t="shared" si="15"/>
        <v>2500</v>
      </c>
      <c r="U10" s="2">
        <f t="shared" si="16"/>
        <v>267000</v>
      </c>
      <c r="V10" s="2">
        <f t="shared" si="8"/>
        <v>217131.50606570183</v>
      </c>
      <c r="W10" s="2">
        <v>25231</v>
      </c>
      <c r="X10" s="2">
        <f t="shared" si="9"/>
        <v>24637.493934298167</v>
      </c>
      <c r="Z10" s="2">
        <f t="shared" si="10"/>
        <v>267000</v>
      </c>
      <c r="AA10" s="2">
        <f t="shared" si="11"/>
        <v>215497.4931265128</v>
      </c>
      <c r="AB10" s="2">
        <f t="shared" si="12"/>
        <v>25089.913327120226</v>
      </c>
      <c r="AC10" s="2">
        <f t="shared" si="13"/>
        <v>26412.593546366978</v>
      </c>
    </row>
    <row r="11" spans="2:29" ht="16.5">
      <c r="B11" s="2" t="s">
        <v>31</v>
      </c>
      <c r="C11" s="1" t="s">
        <v>4</v>
      </c>
      <c r="D11" s="1">
        <v>105.713333333333</v>
      </c>
      <c r="E11" s="2">
        <f t="shared" si="4"/>
        <v>101.57174785623945</v>
      </c>
      <c r="F11" s="11">
        <v>107.3</v>
      </c>
      <c r="I11" s="2">
        <f t="shared" si="0"/>
        <v>3248</v>
      </c>
      <c r="J11" s="2">
        <v>2181</v>
      </c>
      <c r="K11" s="2">
        <f t="shared" si="1"/>
        <v>1067</v>
      </c>
      <c r="N11" s="2">
        <f t="shared" si="14"/>
        <v>330170.00547818327</v>
      </c>
      <c r="O11" s="2">
        <f t="shared" si="5"/>
        <v>221705.90577214214</v>
      </c>
      <c r="P11" s="2">
        <f t="shared" si="6"/>
        <v>108464.09970604113</v>
      </c>
      <c r="R11" s="2">
        <f t="shared" si="7"/>
        <v>109.05</v>
      </c>
      <c r="S11" s="2">
        <f t="shared" si="15"/>
        <v>2500</v>
      </c>
      <c r="U11" s="2">
        <f t="shared" si="16"/>
        <v>272625</v>
      </c>
      <c r="V11" s="2">
        <f t="shared" si="8"/>
        <v>221705.90577214214</v>
      </c>
      <c r="W11" s="2">
        <v>24922</v>
      </c>
      <c r="X11" s="2">
        <f t="shared" si="9"/>
        <v>25997.094227857859</v>
      </c>
      <c r="Z11" s="2">
        <f t="shared" si="10"/>
        <v>272625</v>
      </c>
      <c r="AA11" s="2">
        <f t="shared" si="11"/>
        <v>218275.1704597382</v>
      </c>
      <c r="AB11" s="2">
        <f t="shared" si="12"/>
        <v>24782.641192917054</v>
      </c>
      <c r="AC11" s="2">
        <f t="shared" si="13"/>
        <v>29567.188347344741</v>
      </c>
    </row>
    <row r="12" spans="2:29" ht="16.5">
      <c r="B12" s="2" t="s">
        <v>31</v>
      </c>
      <c r="C12" s="1" t="s">
        <v>5</v>
      </c>
      <c r="D12" s="1">
        <v>108.37333333333299</v>
      </c>
      <c r="E12" s="2">
        <f t="shared" si="4"/>
        <v>104.12753567200785</v>
      </c>
      <c r="F12" s="11">
        <v>107.3</v>
      </c>
      <c r="H12" s="2">
        <v>6531</v>
      </c>
      <c r="I12" s="2">
        <f t="shared" si="0"/>
        <v>7598</v>
      </c>
      <c r="J12" s="2">
        <v>2166</v>
      </c>
      <c r="K12" s="2">
        <f t="shared" si="1"/>
        <v>5432</v>
      </c>
      <c r="M12" s="2">
        <f>H12*D12</f>
        <v>707786.23999999778</v>
      </c>
      <c r="N12" s="2">
        <f t="shared" si="14"/>
        <v>816250.33970603894</v>
      </c>
      <c r="O12" s="2">
        <f t="shared" si="5"/>
        <v>232692.58170614377</v>
      </c>
      <c r="P12" s="2">
        <f t="shared" si="6"/>
        <v>583557.75799989514</v>
      </c>
      <c r="R12" s="2">
        <f t="shared" si="7"/>
        <v>108.3</v>
      </c>
      <c r="S12" s="2">
        <f t="shared" si="15"/>
        <v>2500</v>
      </c>
      <c r="U12" s="2">
        <f t="shared" si="16"/>
        <v>270750</v>
      </c>
      <c r="V12" s="2">
        <f t="shared" si="8"/>
        <v>232692.58170614377</v>
      </c>
      <c r="W12" s="2">
        <v>25670</v>
      </c>
      <c r="X12" s="2">
        <f t="shared" si="9"/>
        <v>12387.41829385623</v>
      </c>
      <c r="Z12" s="2">
        <f t="shared" si="10"/>
        <v>270750</v>
      </c>
      <c r="AA12" s="2">
        <f t="shared" si="11"/>
        <v>223468.82618936067</v>
      </c>
      <c r="AB12" s="2">
        <f t="shared" si="12"/>
        <v>25526.45852749301</v>
      </c>
      <c r="AC12" s="2">
        <f t="shared" si="13"/>
        <v>21754.715283146321</v>
      </c>
    </row>
    <row r="13" spans="2:29" ht="16.5">
      <c r="B13" s="2" t="s">
        <v>32</v>
      </c>
      <c r="C13" s="1" t="s">
        <v>6</v>
      </c>
      <c r="D13" s="1">
        <v>105.226666666667</v>
      </c>
      <c r="E13" s="2">
        <f t="shared" si="4"/>
        <v>101.10414757916969</v>
      </c>
      <c r="F13" s="11">
        <v>107.8</v>
      </c>
      <c r="I13" s="2">
        <f t="shared" si="0"/>
        <v>5432</v>
      </c>
      <c r="J13" s="2">
        <v>2201</v>
      </c>
      <c r="K13" s="2">
        <f t="shared" si="1"/>
        <v>3231</v>
      </c>
      <c r="N13" s="2">
        <f t="shared" si="14"/>
        <v>583557.75799989514</v>
      </c>
      <c r="O13" s="2">
        <f t="shared" si="5"/>
        <v>236452.61880665855</v>
      </c>
      <c r="P13" s="2">
        <f t="shared" si="6"/>
        <v>347105.1391932366</v>
      </c>
      <c r="R13" s="2">
        <f t="shared" si="7"/>
        <v>110.05</v>
      </c>
      <c r="S13" s="2">
        <f t="shared" si="15"/>
        <v>2500</v>
      </c>
      <c r="U13" s="2">
        <f t="shared" si="16"/>
        <v>275125</v>
      </c>
      <c r="V13" s="2">
        <f t="shared" si="8"/>
        <v>236452.61880665855</v>
      </c>
      <c r="W13" s="2">
        <v>25302</v>
      </c>
      <c r="X13" s="2">
        <f t="shared" si="9"/>
        <v>13370.381193341454</v>
      </c>
      <c r="Z13" s="2">
        <f t="shared" si="10"/>
        <v>275125</v>
      </c>
      <c r="AA13" s="2">
        <f t="shared" si="11"/>
        <v>233870.34505335611</v>
      </c>
      <c r="AB13" s="2">
        <f t="shared" si="12"/>
        <v>25043.81632653061</v>
      </c>
      <c r="AC13" s="2">
        <f t="shared" si="13"/>
        <v>16210.838620113278</v>
      </c>
    </row>
    <row r="14" spans="2:29" ht="16.5">
      <c r="B14" s="2" t="s">
        <v>32</v>
      </c>
      <c r="C14" s="1" t="s">
        <v>7</v>
      </c>
      <c r="D14" s="1">
        <v>100.05</v>
      </c>
      <c r="E14" s="2">
        <f t="shared" si="4"/>
        <v>96.130289837454654</v>
      </c>
      <c r="F14" s="11">
        <v>107.8</v>
      </c>
      <c r="I14" s="2">
        <f t="shared" si="0"/>
        <v>3231</v>
      </c>
      <c r="J14" s="2">
        <v>2170</v>
      </c>
      <c r="K14" s="2">
        <f t="shared" si="1"/>
        <v>1061</v>
      </c>
      <c r="N14" s="2">
        <f t="shared" si="14"/>
        <v>347105.1391932366</v>
      </c>
      <c r="O14" s="2">
        <f t="shared" si="5"/>
        <v>233122.30023191689</v>
      </c>
      <c r="P14" s="2">
        <f t="shared" si="6"/>
        <v>113982.83896131971</v>
      </c>
      <c r="R14" s="2">
        <f t="shared" si="7"/>
        <v>108.5</v>
      </c>
      <c r="S14" s="2">
        <f t="shared" si="15"/>
        <v>2500</v>
      </c>
      <c r="U14" s="2">
        <f t="shared" si="16"/>
        <v>271250</v>
      </c>
      <c r="V14" s="2">
        <f t="shared" si="8"/>
        <v>233122.30023191689</v>
      </c>
      <c r="W14" s="2">
        <v>25225</v>
      </c>
      <c r="X14" s="2">
        <f t="shared" si="9"/>
        <v>12902.699768083112</v>
      </c>
      <c r="Z14" s="2">
        <f t="shared" si="10"/>
        <v>271250</v>
      </c>
      <c r="AA14" s="2">
        <f t="shared" si="11"/>
        <v>242506.60288874619</v>
      </c>
      <c r="AB14" s="2">
        <f t="shared" si="12"/>
        <v>24967.602040816328</v>
      </c>
      <c r="AC14" s="2">
        <f t="shared" si="13"/>
        <v>3775.7950704374853</v>
      </c>
    </row>
    <row r="15" spans="2:29" ht="16.5">
      <c r="B15" s="2" t="s">
        <v>32</v>
      </c>
      <c r="C15" s="1" t="s">
        <v>8</v>
      </c>
      <c r="D15" s="1">
        <v>95.85</v>
      </c>
      <c r="E15" s="2">
        <f t="shared" si="4"/>
        <v>92.094835391504532</v>
      </c>
      <c r="F15" s="11">
        <v>107.8</v>
      </c>
      <c r="H15" s="2">
        <v>6578</v>
      </c>
      <c r="I15" s="2">
        <f>K14+H15</f>
        <v>7639</v>
      </c>
      <c r="J15" s="2">
        <v>2187</v>
      </c>
      <c r="K15" s="2">
        <f>I15-J15</f>
        <v>5452</v>
      </c>
      <c r="M15" s="2">
        <f>H15*D15</f>
        <v>630501.29999999993</v>
      </c>
      <c r="N15" s="2">
        <f>P14+M15</f>
        <v>744484.13896131958</v>
      </c>
      <c r="O15" s="2">
        <f>J15*N15/I15</f>
        <v>213141.3551392075</v>
      </c>
      <c r="P15" s="2">
        <f>N15-O15</f>
        <v>531342.78382211202</v>
      </c>
      <c r="R15" s="2">
        <f t="shared" si="7"/>
        <v>109.35</v>
      </c>
      <c r="S15" s="2">
        <f t="shared" si="15"/>
        <v>2500</v>
      </c>
      <c r="U15" s="2">
        <f t="shared" si="16"/>
        <v>273375</v>
      </c>
      <c r="V15" s="2">
        <f t="shared" si="8"/>
        <v>213141.3551392075</v>
      </c>
      <c r="W15" s="2">
        <v>24875</v>
      </c>
      <c r="X15" s="2">
        <f t="shared" si="9"/>
        <v>35358.644860792498</v>
      </c>
      <c r="Z15" s="2">
        <f t="shared" si="10"/>
        <v>273375</v>
      </c>
      <c r="AA15" s="2">
        <f t="shared" si="11"/>
        <v>231436.81644374723</v>
      </c>
      <c r="AB15" s="2">
        <f t="shared" si="12"/>
        <v>24621.173469387755</v>
      </c>
      <c r="AC15" s="2">
        <f t="shared" si="13"/>
        <v>17317.010086865015</v>
      </c>
    </row>
    <row r="16" spans="2:29" ht="16.5">
      <c r="B16" s="2" t="s">
        <v>33</v>
      </c>
      <c r="C16" s="1" t="s">
        <v>9</v>
      </c>
      <c r="D16" s="1">
        <v>86.08</v>
      </c>
      <c r="E16" s="2">
        <f t="shared" si="4"/>
        <v>82.707599692234851</v>
      </c>
      <c r="F16" s="11">
        <v>108.1</v>
      </c>
      <c r="I16" s="2">
        <f t="shared" ref="I16:I24" si="17">K15+H16</f>
        <v>5452</v>
      </c>
      <c r="J16" s="2">
        <v>2207</v>
      </c>
      <c r="K16" s="2">
        <f t="shared" ref="K16:K24" si="18">I16-J16</f>
        <v>3245</v>
      </c>
      <c r="N16" s="2">
        <f t="shared" ref="N16:N21" si="19">P15+M16</f>
        <v>531342.78382211202</v>
      </c>
      <c r="O16" s="2">
        <f t="shared" ref="O16:O21" si="20">J16*N16/I16</f>
        <v>215090.52162424821</v>
      </c>
      <c r="P16" s="2">
        <f t="shared" ref="P16:P21" si="21">N16-O16</f>
        <v>316252.26219786378</v>
      </c>
      <c r="R16" s="2">
        <f t="shared" si="7"/>
        <v>110.35</v>
      </c>
      <c r="S16" s="2">
        <f t="shared" si="15"/>
        <v>2500</v>
      </c>
      <c r="U16" s="2">
        <f t="shared" si="16"/>
        <v>275875</v>
      </c>
      <c r="V16" s="2">
        <f t="shared" si="8"/>
        <v>215090.52162424821</v>
      </c>
      <c r="W16" s="2">
        <v>25011</v>
      </c>
      <c r="X16" s="2">
        <f t="shared" si="9"/>
        <v>35773.478375751787</v>
      </c>
      <c r="Z16" s="2">
        <f t="shared" si="10"/>
        <v>275875</v>
      </c>
      <c r="AA16" s="2">
        <f t="shared" si="11"/>
        <v>260061.37576791793</v>
      </c>
      <c r="AB16" s="2">
        <f t="shared" si="12"/>
        <v>24687.083256244223</v>
      </c>
      <c r="AC16" s="2">
        <f t="shared" si="13"/>
        <v>-8873.4590241621481</v>
      </c>
    </row>
    <row r="17" spans="2:29" ht="16.5">
      <c r="B17" s="2" t="s">
        <v>33</v>
      </c>
      <c r="C17" s="1" t="s">
        <v>10</v>
      </c>
      <c r="D17" s="1">
        <v>76.993333333333297</v>
      </c>
      <c r="E17" s="2">
        <f t="shared" si="4"/>
        <v>73.976926025837969</v>
      </c>
      <c r="F17" s="11">
        <v>108.1</v>
      </c>
      <c r="I17" s="2">
        <f t="shared" si="17"/>
        <v>3245</v>
      </c>
      <c r="J17" s="2">
        <v>2156</v>
      </c>
      <c r="K17" s="2">
        <f t="shared" si="18"/>
        <v>1089</v>
      </c>
      <c r="N17" s="2">
        <f t="shared" si="19"/>
        <v>316252.26219786378</v>
      </c>
      <c r="O17" s="2">
        <f t="shared" si="20"/>
        <v>210120.14708739426</v>
      </c>
      <c r="P17" s="2">
        <f t="shared" si="21"/>
        <v>106132.11511046952</v>
      </c>
      <c r="R17" s="2">
        <f t="shared" si="7"/>
        <v>107.8</v>
      </c>
      <c r="S17" s="2">
        <f t="shared" si="15"/>
        <v>2500</v>
      </c>
      <c r="U17" s="2">
        <f t="shared" si="16"/>
        <v>269500</v>
      </c>
      <c r="V17" s="2">
        <f t="shared" si="8"/>
        <v>210120.14708739426</v>
      </c>
      <c r="W17" s="2">
        <v>25569</v>
      </c>
      <c r="X17" s="2">
        <f t="shared" si="9"/>
        <v>33810.85291260574</v>
      </c>
      <c r="Z17" s="2">
        <f t="shared" si="10"/>
        <v>269500</v>
      </c>
      <c r="AA17" s="2">
        <f t="shared" si="11"/>
        <v>284034.70970665291</v>
      </c>
      <c r="AB17" s="2">
        <f t="shared" si="12"/>
        <v>25237.856614246073</v>
      </c>
      <c r="AC17" s="2">
        <f t="shared" si="13"/>
        <v>-39772.566320898986</v>
      </c>
    </row>
    <row r="18" spans="2:29" ht="16.5">
      <c r="B18" s="2" t="s">
        <v>33</v>
      </c>
      <c r="C18" s="1" t="s">
        <v>11</v>
      </c>
      <c r="D18" s="1">
        <v>60.703333333333298</v>
      </c>
      <c r="E18" s="2">
        <f t="shared" si="4"/>
        <v>58.325127710474284</v>
      </c>
      <c r="F18" s="11">
        <v>108.1</v>
      </c>
      <c r="H18" s="2">
        <v>6636</v>
      </c>
      <c r="I18" s="2">
        <f t="shared" si="17"/>
        <v>7725</v>
      </c>
      <c r="J18" s="2">
        <v>2201</v>
      </c>
      <c r="K18" s="2">
        <f t="shared" si="18"/>
        <v>5524</v>
      </c>
      <c r="M18" s="2">
        <f>H18*D18</f>
        <v>402827.31999999977</v>
      </c>
      <c r="N18" s="2">
        <f t="shared" si="19"/>
        <v>508959.43511046929</v>
      </c>
      <c r="O18" s="2">
        <f t="shared" si="20"/>
        <v>145012.26105865929</v>
      </c>
      <c r="P18" s="2">
        <f t="shared" si="21"/>
        <v>363947.17405181</v>
      </c>
      <c r="R18" s="2">
        <f t="shared" si="7"/>
        <v>110.05</v>
      </c>
      <c r="S18" s="2">
        <f t="shared" si="15"/>
        <v>2500</v>
      </c>
      <c r="U18" s="2">
        <f t="shared" si="16"/>
        <v>275125</v>
      </c>
      <c r="V18" s="2">
        <f t="shared" si="8"/>
        <v>145012.26105865929</v>
      </c>
      <c r="W18" s="2">
        <v>25332</v>
      </c>
      <c r="X18" s="2">
        <f t="shared" si="9"/>
        <v>104780.73894134071</v>
      </c>
      <c r="Z18" s="2">
        <f t="shared" si="10"/>
        <v>275125</v>
      </c>
      <c r="AA18" s="2">
        <f t="shared" si="11"/>
        <v>248627.42140660132</v>
      </c>
      <c r="AB18" s="2">
        <f t="shared" si="12"/>
        <v>25003.925994449583</v>
      </c>
      <c r="AC18" s="2">
        <f t="shared" si="13"/>
        <v>1493.6525989490947</v>
      </c>
    </row>
    <row r="19" spans="2:29" ht="16.5">
      <c r="B19" s="2" t="s">
        <v>34</v>
      </c>
      <c r="C19" s="1" t="s">
        <v>12</v>
      </c>
      <c r="D19" s="1">
        <v>47.106666666666698</v>
      </c>
      <c r="E19" s="2">
        <f t="shared" si="4"/>
        <v>45.261144627116778</v>
      </c>
      <c r="F19" s="11">
        <v>108.3</v>
      </c>
      <c r="I19" s="2">
        <f t="shared" si="17"/>
        <v>5524</v>
      </c>
      <c r="J19" s="2">
        <v>2179</v>
      </c>
      <c r="K19" s="2">
        <f t="shared" si="18"/>
        <v>3345</v>
      </c>
      <c r="N19" s="2">
        <f t="shared" si="19"/>
        <v>363947.17405181</v>
      </c>
      <c r="O19" s="2">
        <f t="shared" si="20"/>
        <v>143562.79729523786</v>
      </c>
      <c r="P19" s="2">
        <f t="shared" si="21"/>
        <v>220384.37675657214</v>
      </c>
      <c r="R19" s="2">
        <f t="shared" si="7"/>
        <v>108.95</v>
      </c>
      <c r="S19" s="2">
        <f t="shared" si="15"/>
        <v>2500</v>
      </c>
      <c r="U19" s="2">
        <f t="shared" si="16"/>
        <v>272375</v>
      </c>
      <c r="V19" s="2">
        <f t="shared" si="8"/>
        <v>143562.79729523786</v>
      </c>
      <c r="W19" s="2">
        <v>25179</v>
      </c>
      <c r="X19" s="2">
        <f t="shared" si="9"/>
        <v>103633.20270476214</v>
      </c>
      <c r="Z19" s="2">
        <f t="shared" si="10"/>
        <v>272375</v>
      </c>
      <c r="AA19" s="2">
        <f t="shared" si="11"/>
        <v>317187.73017778865</v>
      </c>
      <c r="AB19" s="2">
        <f t="shared" si="12"/>
        <v>24807.011080332413</v>
      </c>
      <c r="AC19" s="2">
        <f t="shared" si="13"/>
        <v>-69619.741258121066</v>
      </c>
    </row>
    <row r="20" spans="2:29" ht="16.5">
      <c r="B20" s="2" t="s">
        <v>34</v>
      </c>
      <c r="C20" s="1" t="s">
        <v>13</v>
      </c>
      <c r="D20" s="1">
        <v>54.79</v>
      </c>
      <c r="E20" s="2">
        <f t="shared" si="4"/>
        <v>52.64346406990645</v>
      </c>
      <c r="F20" s="11">
        <v>108.3</v>
      </c>
      <c r="I20" s="2">
        <f t="shared" si="17"/>
        <v>3345</v>
      </c>
      <c r="J20" s="2">
        <v>2214</v>
      </c>
      <c r="K20" s="2">
        <f t="shared" si="18"/>
        <v>1131</v>
      </c>
      <c r="N20" s="2">
        <f t="shared" si="19"/>
        <v>220384.37675657214</v>
      </c>
      <c r="O20" s="2">
        <f t="shared" si="20"/>
        <v>145868.76237340827</v>
      </c>
      <c r="P20" s="2">
        <f t="shared" si="21"/>
        <v>74515.614383163862</v>
      </c>
      <c r="R20" s="2">
        <f t="shared" si="7"/>
        <v>110.7</v>
      </c>
      <c r="S20" s="2">
        <f t="shared" si="15"/>
        <v>2500</v>
      </c>
      <c r="U20" s="2">
        <f t="shared" si="16"/>
        <v>276750</v>
      </c>
      <c r="V20" s="2">
        <f t="shared" si="8"/>
        <v>145868.76237340827</v>
      </c>
      <c r="W20" s="2">
        <v>25767</v>
      </c>
      <c r="X20" s="2">
        <f t="shared" si="9"/>
        <v>105114.23762659173</v>
      </c>
      <c r="Z20" s="2">
        <f t="shared" si="10"/>
        <v>276750</v>
      </c>
      <c r="AA20" s="2">
        <f t="shared" si="11"/>
        <v>277088.0772201955</v>
      </c>
      <c r="AB20" s="2">
        <f t="shared" si="12"/>
        <v>25386.324099722991</v>
      </c>
      <c r="AC20" s="2">
        <f t="shared" si="13"/>
        <v>-25724.401319918488</v>
      </c>
    </row>
    <row r="21" spans="2:29" ht="16.5">
      <c r="B21" s="2" t="s">
        <v>34</v>
      </c>
      <c r="C21" s="1" t="s">
        <v>14</v>
      </c>
      <c r="D21" s="1">
        <v>52.826666666666704</v>
      </c>
      <c r="E21" s="2">
        <f t="shared" si="4"/>
        <v>50.757049253505997</v>
      </c>
      <c r="F21" s="11">
        <v>108.3</v>
      </c>
      <c r="H21" s="2">
        <v>6751</v>
      </c>
      <c r="I21" s="2">
        <f t="shared" si="17"/>
        <v>7882</v>
      </c>
      <c r="J21" s="2">
        <v>2232</v>
      </c>
      <c r="K21" s="2">
        <f t="shared" si="18"/>
        <v>5650</v>
      </c>
      <c r="M21" s="2">
        <f>H21*D21</f>
        <v>356632.82666666689</v>
      </c>
      <c r="N21" s="2">
        <f t="shared" si="19"/>
        <v>431148.44104983076</v>
      </c>
      <c r="O21" s="2">
        <f t="shared" si="20"/>
        <v>122091.26115493813</v>
      </c>
      <c r="P21" s="2">
        <f t="shared" si="21"/>
        <v>309057.17989489262</v>
      </c>
      <c r="R21" s="2">
        <f t="shared" si="7"/>
        <v>111.6</v>
      </c>
      <c r="S21" s="2">
        <f t="shared" si="15"/>
        <v>2500</v>
      </c>
      <c r="U21" s="2">
        <f t="shared" si="16"/>
        <v>279000</v>
      </c>
      <c r="V21" s="2">
        <f t="shared" si="8"/>
        <v>122091.26115493813</v>
      </c>
      <c r="W21" s="2">
        <v>25308</v>
      </c>
      <c r="X21" s="2">
        <f t="shared" si="9"/>
        <v>131600.73884506186</v>
      </c>
      <c r="Z21" s="2">
        <f t="shared" si="10"/>
        <v>279000</v>
      </c>
      <c r="AA21" s="2">
        <f t="shared" si="11"/>
        <v>240540.50215794364</v>
      </c>
      <c r="AB21" s="2">
        <f t="shared" si="12"/>
        <v>24934.105263157897</v>
      </c>
      <c r="AC21" s="2">
        <f t="shared" si="13"/>
        <v>13525.39257889846</v>
      </c>
    </row>
    <row r="22" spans="2:29" ht="16.5">
      <c r="B22" s="2" t="s">
        <v>35</v>
      </c>
      <c r="C22" s="1" t="s">
        <v>15</v>
      </c>
      <c r="D22" s="1">
        <v>57.543333333333301</v>
      </c>
      <c r="E22" s="2">
        <f t="shared" si="4"/>
        <v>55.288928651140388</v>
      </c>
      <c r="F22" s="11">
        <v>108.4</v>
      </c>
      <c r="I22" s="2">
        <f t="shared" si="17"/>
        <v>5650</v>
      </c>
      <c r="J22" s="2">
        <v>2230</v>
      </c>
      <c r="K22" s="2">
        <f t="shared" si="18"/>
        <v>3420</v>
      </c>
      <c r="N22" s="2">
        <f t="shared" ref="N22:N24" si="22">P21+M22</f>
        <v>309057.17989489262</v>
      </c>
      <c r="O22" s="2">
        <f t="shared" ref="O22:O24" si="23">J22*N22/I22</f>
        <v>121981.8603832939</v>
      </c>
      <c r="P22" s="2">
        <f t="shared" ref="P22:P24" si="24">N22-O22</f>
        <v>187075.31951159873</v>
      </c>
      <c r="R22" s="2">
        <f t="shared" si="7"/>
        <v>111.5</v>
      </c>
      <c r="S22" s="2">
        <f t="shared" si="15"/>
        <v>2500</v>
      </c>
      <c r="U22" s="2">
        <f t="shared" si="16"/>
        <v>278750</v>
      </c>
      <c r="V22" s="2">
        <f t="shared" si="8"/>
        <v>121981.8603832939</v>
      </c>
      <c r="W22" s="2">
        <v>25472</v>
      </c>
      <c r="X22" s="2">
        <f t="shared" si="9"/>
        <v>131296.13961670612</v>
      </c>
      <c r="Z22" s="2">
        <f t="shared" si="10"/>
        <v>278750</v>
      </c>
      <c r="AA22" s="2">
        <f t="shared" si="11"/>
        <v>220626.19652655884</v>
      </c>
      <c r="AB22" s="2">
        <f t="shared" si="12"/>
        <v>25072.531365313651</v>
      </c>
      <c r="AC22" s="2">
        <f t="shared" si="13"/>
        <v>33051.272108127509</v>
      </c>
    </row>
    <row r="23" spans="2:29" ht="16.5">
      <c r="B23" s="2" t="s">
        <v>35</v>
      </c>
      <c r="C23" s="1" t="s">
        <v>16</v>
      </c>
      <c r="D23" s="1">
        <v>62.506666666666703</v>
      </c>
      <c r="E23" s="2">
        <f t="shared" si="4"/>
        <v>60.05781092893389</v>
      </c>
      <c r="F23" s="11">
        <v>108.4</v>
      </c>
      <c r="I23" s="2">
        <f t="shared" si="17"/>
        <v>3420</v>
      </c>
      <c r="J23" s="2">
        <v>2250</v>
      </c>
      <c r="K23" s="2">
        <f t="shared" si="18"/>
        <v>1170</v>
      </c>
      <c r="N23" s="2">
        <f t="shared" si="22"/>
        <v>187075.31951159873</v>
      </c>
      <c r="O23" s="2">
        <f t="shared" si="23"/>
        <v>123075.86809973602</v>
      </c>
      <c r="P23" s="2">
        <f t="shared" si="24"/>
        <v>63999.451411862712</v>
      </c>
      <c r="R23" s="2">
        <f t="shared" si="7"/>
        <v>112.5</v>
      </c>
      <c r="S23" s="2">
        <f t="shared" si="15"/>
        <v>2500</v>
      </c>
      <c r="U23" s="2">
        <f t="shared" si="16"/>
        <v>281250</v>
      </c>
      <c r="V23" s="2">
        <f t="shared" si="8"/>
        <v>123075.86809973602</v>
      </c>
      <c r="W23" s="2">
        <v>25220</v>
      </c>
      <c r="X23" s="2">
        <f t="shared" si="9"/>
        <v>132954.13190026398</v>
      </c>
      <c r="Z23" s="2">
        <f t="shared" si="10"/>
        <v>281250</v>
      </c>
      <c r="AA23" s="2">
        <f t="shared" si="11"/>
        <v>204928.99457386331</v>
      </c>
      <c r="AB23" s="2">
        <f t="shared" si="12"/>
        <v>24824.483394833947</v>
      </c>
      <c r="AC23" s="2">
        <f t="shared" si="13"/>
        <v>51496.522031302738</v>
      </c>
    </row>
    <row r="24" spans="2:29" ht="16.5">
      <c r="B24" s="2" t="s">
        <v>35</v>
      </c>
      <c r="C24" s="1" t="s">
        <v>17</v>
      </c>
      <c r="D24" s="1">
        <v>61.3066666666667</v>
      </c>
      <c r="E24" s="2">
        <f t="shared" si="4"/>
        <v>58.904823944376709</v>
      </c>
      <c r="F24" s="11">
        <v>108.4</v>
      </c>
      <c r="H24" s="2">
        <v>6600</v>
      </c>
      <c r="I24" s="2">
        <f t="shared" si="17"/>
        <v>7770</v>
      </c>
      <c r="J24" s="2">
        <v>2245</v>
      </c>
      <c r="K24" s="2">
        <f t="shared" si="18"/>
        <v>5525</v>
      </c>
      <c r="M24" s="2">
        <f>H24*D24</f>
        <v>404624.00000000023</v>
      </c>
      <c r="N24" s="2">
        <f t="shared" si="22"/>
        <v>468623.45141186297</v>
      </c>
      <c r="O24" s="2">
        <f t="shared" si="23"/>
        <v>135400.21215181885</v>
      </c>
      <c r="P24" s="2">
        <f t="shared" si="24"/>
        <v>333223.23926004412</v>
      </c>
      <c r="R24" s="2">
        <f t="shared" si="7"/>
        <v>112.25</v>
      </c>
      <c r="S24" s="2">
        <f t="shared" si="15"/>
        <v>2500</v>
      </c>
      <c r="U24" s="2">
        <f t="shared" si="16"/>
        <v>280625</v>
      </c>
      <c r="V24" s="2">
        <f t="shared" si="8"/>
        <v>135400.21215181885</v>
      </c>
      <c r="W24" s="2">
        <v>25595</v>
      </c>
      <c r="X24" s="2">
        <f t="shared" si="9"/>
        <v>119629.78784818115</v>
      </c>
      <c r="Z24" s="2">
        <f t="shared" si="10"/>
        <v>280625</v>
      </c>
      <c r="AA24" s="2">
        <f t="shared" si="11"/>
        <v>229862.6888006253</v>
      </c>
      <c r="AB24" s="2">
        <f t="shared" si="12"/>
        <v>25193.602398523984</v>
      </c>
      <c r="AC24" s="2">
        <f t="shared" si="13"/>
        <v>25568.708800850716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24"/>
  <sheetViews>
    <sheetView workbookViewId="0">
      <pane xSplit="3" ySplit="5" topLeftCell="R6" activePane="bottomRight" state="frozen"/>
      <selection pane="topRight" activeCell="D1" sqref="D1"/>
      <selection pane="bottomLeft" activeCell="A6" sqref="A6"/>
      <selection pane="bottomRight" activeCell="Z6" sqref="Z6"/>
    </sheetView>
  </sheetViews>
  <sheetFormatPr defaultRowHeight="15"/>
  <cols>
    <col min="1" max="2" width="9.140625" style="2"/>
    <col min="3" max="3" width="10.7109375" style="2" customWidth="1"/>
    <col min="4" max="12" width="9.140625" style="2"/>
    <col min="13" max="15" width="9.5703125" style="2" bestFit="1" customWidth="1"/>
    <col min="16" max="16" width="9.140625" style="2"/>
    <col min="17" max="17" width="11.85546875" style="2" customWidth="1"/>
    <col min="18" max="22" width="9.140625" style="2"/>
    <col min="23" max="23" width="9.5703125" style="2" bestFit="1" customWidth="1"/>
    <col min="24" max="26" width="9.5703125" style="2" customWidth="1"/>
    <col min="27" max="27" width="9.5703125" style="2" bestFit="1" customWidth="1"/>
    <col min="28" max="29" width="9.5703125" style="2" customWidth="1"/>
    <col min="30" max="30" width="9.5703125" style="2" bestFit="1" customWidth="1"/>
    <col min="31" max="31" width="9.5703125" style="2" customWidth="1"/>
    <col min="32" max="16384" width="9.140625" style="2"/>
  </cols>
  <sheetData>
    <row r="2" spans="2:32">
      <c r="H2" s="2" t="s">
        <v>50</v>
      </c>
      <c r="R2" s="2" t="s">
        <v>27</v>
      </c>
      <c r="T2" s="2" t="s">
        <v>60</v>
      </c>
    </row>
    <row r="3" spans="2:32">
      <c r="D3" s="2" t="s">
        <v>43</v>
      </c>
      <c r="H3" s="2" t="s">
        <v>22</v>
      </c>
      <c r="M3" s="2" t="s">
        <v>21</v>
      </c>
      <c r="S3" s="2" t="s">
        <v>29</v>
      </c>
      <c r="W3" s="2" t="s">
        <v>23</v>
      </c>
      <c r="X3" s="2" t="s">
        <v>28</v>
      </c>
      <c r="AA3" s="2" t="s">
        <v>24</v>
      </c>
      <c r="AD3" s="2" t="s">
        <v>55</v>
      </c>
      <c r="AF3" s="2" t="s">
        <v>26</v>
      </c>
    </row>
    <row r="4" spans="2:32">
      <c r="D4" s="2" t="s">
        <v>29</v>
      </c>
      <c r="E4" s="2" t="s">
        <v>51</v>
      </c>
      <c r="F4" s="2" t="s">
        <v>44</v>
      </c>
      <c r="H4" s="4" t="s">
        <v>18</v>
      </c>
      <c r="I4" s="4" t="s">
        <v>20</v>
      </c>
      <c r="J4" s="4" t="s">
        <v>19</v>
      </c>
      <c r="K4" s="4" t="s">
        <v>20</v>
      </c>
      <c r="R4" s="2" t="s">
        <v>25</v>
      </c>
      <c r="X4" s="2" t="s">
        <v>53</v>
      </c>
      <c r="Y4" s="2" t="s">
        <v>61</v>
      </c>
      <c r="Z4" s="2" t="s">
        <v>54</v>
      </c>
      <c r="AD4" s="2" t="s">
        <v>53</v>
      </c>
      <c r="AE4" s="2" t="s">
        <v>54</v>
      </c>
    </row>
    <row r="5" spans="2:32">
      <c r="K5" s="2">
        <v>5120</v>
      </c>
      <c r="P5" s="2">
        <f>K5*D1</f>
        <v>0</v>
      </c>
    </row>
    <row r="6" spans="2:32" ht="16.5">
      <c r="B6" s="2" t="s">
        <v>36</v>
      </c>
      <c r="C6" s="3">
        <v>2013</v>
      </c>
      <c r="D6" s="10">
        <v>104.077497497587</v>
      </c>
      <c r="E6" s="2">
        <f>100*D6/$D$6</f>
        <v>100</v>
      </c>
      <c r="F6" s="11">
        <v>106.7</v>
      </c>
      <c r="H6" s="2">
        <v>28811</v>
      </c>
      <c r="I6" s="2">
        <f t="shared" ref="I6:I14" si="0">K5+H6</f>
        <v>33931</v>
      </c>
      <c r="J6" s="2">
        <v>28476</v>
      </c>
      <c r="K6" s="2">
        <f t="shared" ref="K6:K14" si="1">I6-J6</f>
        <v>5455</v>
      </c>
      <c r="M6" s="2">
        <f>H6*D6</f>
        <v>2998576.7804029793</v>
      </c>
      <c r="N6" s="2">
        <f>P5+M6</f>
        <v>2998576.7804029793</v>
      </c>
      <c r="O6" s="2">
        <f t="shared" ref="O6:O24" si="2">J6*N6/I6</f>
        <v>2516503.2683609454</v>
      </c>
      <c r="P6" s="2">
        <f t="shared" ref="P6:P14" si="3">N6-O6</f>
        <v>482073.51204203395</v>
      </c>
      <c r="R6" s="2">
        <f t="shared" ref="R6:R24" si="4">5*J6/100</f>
        <v>1423.8</v>
      </c>
      <c r="S6" s="2">
        <v>2500</v>
      </c>
      <c r="W6" s="2">
        <f>1.25*O6</f>
        <v>3145629.085451182</v>
      </c>
      <c r="X6" s="2">
        <f t="shared" ref="X6:X12" si="5">O6</f>
        <v>2516503.2683609454</v>
      </c>
      <c r="Z6" s="2">
        <v>294101</v>
      </c>
      <c r="AA6" s="2">
        <f>W6-X6-Z6</f>
        <v>335024.81709023658</v>
      </c>
      <c r="AC6" s="2">
        <f>W6</f>
        <v>3145629.085451182</v>
      </c>
      <c r="AD6" s="2">
        <f t="shared" ref="AD6:AD24" si="6">O6*100/E6</f>
        <v>2516503.2683609454</v>
      </c>
      <c r="AE6" s="2">
        <f t="shared" ref="AE6:AE24" si="7">$F$6*Z6/F6</f>
        <v>294101</v>
      </c>
      <c r="AF6" s="2">
        <f>AC6-AD6-AE6</f>
        <v>335024.81709023658</v>
      </c>
    </row>
    <row r="7" spans="2:32" ht="16.5">
      <c r="B7" s="2" t="s">
        <v>30</v>
      </c>
      <c r="C7" s="1" t="s">
        <v>0</v>
      </c>
      <c r="D7" s="1">
        <v>102.09666666666701</v>
      </c>
      <c r="E7" s="2">
        <f t="shared" ref="E7:E24" si="8">100*D7/$D$6</f>
        <v>98.096773194449725</v>
      </c>
      <c r="F7" s="11">
        <v>107</v>
      </c>
      <c r="I7" s="2">
        <f t="shared" si="0"/>
        <v>5455</v>
      </c>
      <c r="J7" s="2">
        <v>2166</v>
      </c>
      <c r="K7" s="2">
        <f t="shared" si="1"/>
        <v>3289</v>
      </c>
      <c r="N7" s="2">
        <f>P6+M7</f>
        <v>482073.51204203395</v>
      </c>
      <c r="O7" s="2">
        <f t="shared" si="2"/>
        <v>191415.44034519623</v>
      </c>
      <c r="P7" s="2">
        <f t="shared" si="3"/>
        <v>290658.07169683772</v>
      </c>
      <c r="R7" s="2">
        <f t="shared" si="4"/>
        <v>108.3</v>
      </c>
      <c r="S7" s="2">
        <f>S6</f>
        <v>2500</v>
      </c>
      <c r="W7" s="2">
        <f>R7*S7</f>
        <v>270750</v>
      </c>
      <c r="X7" s="2">
        <f t="shared" si="5"/>
        <v>191415.44034519623</v>
      </c>
      <c r="Z7" s="2">
        <v>25110</v>
      </c>
      <c r="AA7" s="2">
        <f t="shared" ref="AA7:AA12" si="9">W7-X7-Z7</f>
        <v>54224.559654803772</v>
      </c>
      <c r="AC7" s="2">
        <f t="shared" ref="AC7:AC24" si="10">W7</f>
        <v>270750</v>
      </c>
      <c r="AD7" s="2">
        <f t="shared" si="6"/>
        <v>195129.19142178923</v>
      </c>
      <c r="AE7" s="2">
        <f t="shared" si="7"/>
        <v>25039.598130841121</v>
      </c>
      <c r="AF7" s="2">
        <f t="shared" ref="AF7:AF24" si="11">AC7-AD7-AE7</f>
        <v>50581.210447369645</v>
      </c>
    </row>
    <row r="8" spans="2:32" ht="16.5">
      <c r="B8" s="2" t="s">
        <v>30</v>
      </c>
      <c r="C8" s="1" t="s">
        <v>1</v>
      </c>
      <c r="D8" s="1">
        <v>104.82666666666699</v>
      </c>
      <c r="E8" s="2">
        <f t="shared" si="8"/>
        <v>100.71981858431728</v>
      </c>
      <c r="F8" s="11">
        <v>107</v>
      </c>
      <c r="I8" s="2">
        <f t="shared" si="0"/>
        <v>3289</v>
      </c>
      <c r="J8" s="2">
        <v>2141</v>
      </c>
      <c r="K8" s="2">
        <f t="shared" si="1"/>
        <v>1148</v>
      </c>
      <c r="N8" s="2">
        <f t="shared" ref="N8:N14" si="12">P7+M8</f>
        <v>290658.07169683772</v>
      </c>
      <c r="O8" s="2">
        <f t="shared" si="2"/>
        <v>189206.12085829419</v>
      </c>
      <c r="P8" s="2">
        <f t="shared" si="3"/>
        <v>101451.95083854353</v>
      </c>
      <c r="R8" s="2">
        <f t="shared" si="4"/>
        <v>107.05</v>
      </c>
      <c r="S8" s="2">
        <f t="shared" ref="S8:S24" si="13">S7</f>
        <v>2500</v>
      </c>
      <c r="W8" s="2">
        <f t="shared" ref="W8:W24" si="14">R8*S8</f>
        <v>267625</v>
      </c>
      <c r="X8" s="2">
        <f t="shared" si="5"/>
        <v>189206.12085829419</v>
      </c>
      <c r="Z8" s="2">
        <v>24907</v>
      </c>
      <c r="AA8" s="2">
        <f t="shared" si="9"/>
        <v>53511.879141705809</v>
      </c>
      <c r="AC8" s="2">
        <f t="shared" si="10"/>
        <v>267625</v>
      </c>
      <c r="AD8" s="2">
        <f t="shared" si="6"/>
        <v>187853.91347771429</v>
      </c>
      <c r="AE8" s="2">
        <f t="shared" si="7"/>
        <v>24837.167289719626</v>
      </c>
      <c r="AF8" s="2">
        <f t="shared" si="11"/>
        <v>54933.919232566084</v>
      </c>
    </row>
    <row r="9" spans="2:32" ht="16.5">
      <c r="B9" s="2" t="s">
        <v>30</v>
      </c>
      <c r="C9" s="1" t="s">
        <v>2</v>
      </c>
      <c r="D9" s="1">
        <v>104.04</v>
      </c>
      <c r="E9" s="2">
        <f t="shared" si="8"/>
        <v>99.963971561107272</v>
      </c>
      <c r="F9" s="11">
        <v>107</v>
      </c>
      <c r="H9" s="2">
        <v>6388</v>
      </c>
      <c r="I9" s="2">
        <f t="shared" si="0"/>
        <v>7536</v>
      </c>
      <c r="J9" s="2">
        <v>2152</v>
      </c>
      <c r="K9" s="2">
        <f t="shared" si="1"/>
        <v>5384</v>
      </c>
      <c r="M9" s="2">
        <f>H9*D9</f>
        <v>664607.52</v>
      </c>
      <c r="N9" s="2">
        <f t="shared" si="12"/>
        <v>766059.47083854349</v>
      </c>
      <c r="O9" s="2">
        <f t="shared" si="2"/>
        <v>218757.95929465839</v>
      </c>
      <c r="P9" s="2">
        <f t="shared" si="3"/>
        <v>547301.51154388511</v>
      </c>
      <c r="R9" s="2">
        <f t="shared" si="4"/>
        <v>107.6</v>
      </c>
      <c r="S9" s="2">
        <f t="shared" si="13"/>
        <v>2500</v>
      </c>
      <c r="W9" s="2">
        <f t="shared" si="14"/>
        <v>269000</v>
      </c>
      <c r="X9" s="2">
        <f t="shared" si="5"/>
        <v>218757.95929465839</v>
      </c>
      <c r="Z9" s="2">
        <v>25008</v>
      </c>
      <c r="AA9" s="2">
        <f t="shared" si="9"/>
        <v>25234.040705341613</v>
      </c>
      <c r="AC9" s="2">
        <f t="shared" si="10"/>
        <v>269000</v>
      </c>
      <c r="AD9" s="2">
        <f t="shared" si="6"/>
        <v>218836.80277842219</v>
      </c>
      <c r="AE9" s="2">
        <f t="shared" si="7"/>
        <v>24937.884112149535</v>
      </c>
      <c r="AF9" s="2">
        <f t="shared" si="11"/>
        <v>25225.313109428273</v>
      </c>
    </row>
    <row r="10" spans="2:32" ht="16.5">
      <c r="B10" s="2" t="s">
        <v>31</v>
      </c>
      <c r="C10" s="1" t="s">
        <v>3</v>
      </c>
      <c r="D10" s="1">
        <v>104.866666666667</v>
      </c>
      <c r="E10" s="2">
        <f t="shared" si="8"/>
        <v>100.75825148380254</v>
      </c>
      <c r="F10" s="11">
        <v>107.3</v>
      </c>
      <c r="I10" s="2">
        <f t="shared" si="0"/>
        <v>5384</v>
      </c>
      <c r="J10" s="2">
        <v>2136</v>
      </c>
      <c r="K10" s="2">
        <f t="shared" si="1"/>
        <v>3248</v>
      </c>
      <c r="N10" s="2">
        <f t="shared" si="12"/>
        <v>547301.51154388511</v>
      </c>
      <c r="O10" s="2">
        <f t="shared" si="2"/>
        <v>217131.50606570183</v>
      </c>
      <c r="P10" s="2">
        <f t="shared" si="3"/>
        <v>330170.00547818327</v>
      </c>
      <c r="R10" s="2">
        <f t="shared" si="4"/>
        <v>106.8</v>
      </c>
      <c r="S10" s="2">
        <f t="shared" si="13"/>
        <v>2500</v>
      </c>
      <c r="W10" s="2">
        <f t="shared" si="14"/>
        <v>267000</v>
      </c>
      <c r="X10" s="2">
        <f t="shared" si="5"/>
        <v>217131.50606570183</v>
      </c>
      <c r="Z10" s="2">
        <v>25231</v>
      </c>
      <c r="AA10" s="2">
        <f t="shared" si="9"/>
        <v>24637.493934298167</v>
      </c>
      <c r="AC10" s="2">
        <f t="shared" si="10"/>
        <v>267000</v>
      </c>
      <c r="AD10" s="2">
        <f t="shared" si="6"/>
        <v>215497.4931265128</v>
      </c>
      <c r="AE10" s="2">
        <f t="shared" si="7"/>
        <v>25089.913327120226</v>
      </c>
      <c r="AF10" s="2">
        <f t="shared" si="11"/>
        <v>26412.593546366978</v>
      </c>
    </row>
    <row r="11" spans="2:32" ht="16.5">
      <c r="B11" s="2" t="s">
        <v>31</v>
      </c>
      <c r="C11" s="1" t="s">
        <v>4</v>
      </c>
      <c r="D11" s="1">
        <v>105.713333333333</v>
      </c>
      <c r="E11" s="2">
        <f t="shared" si="8"/>
        <v>101.57174785623945</v>
      </c>
      <c r="F11" s="11">
        <v>107.3</v>
      </c>
      <c r="I11" s="2">
        <f t="shared" si="0"/>
        <v>3248</v>
      </c>
      <c r="J11" s="2">
        <v>2181</v>
      </c>
      <c r="K11" s="2">
        <f t="shared" si="1"/>
        <v>1067</v>
      </c>
      <c r="N11" s="2">
        <f t="shared" si="12"/>
        <v>330170.00547818327</v>
      </c>
      <c r="O11" s="2">
        <f t="shared" si="2"/>
        <v>221705.90577214214</v>
      </c>
      <c r="P11" s="2">
        <f t="shared" si="3"/>
        <v>108464.09970604113</v>
      </c>
      <c r="R11" s="2">
        <f t="shared" si="4"/>
        <v>109.05</v>
      </c>
      <c r="S11" s="2">
        <f t="shared" si="13"/>
        <v>2500</v>
      </c>
      <c r="W11" s="2">
        <f t="shared" si="14"/>
        <v>272625</v>
      </c>
      <c r="X11" s="2">
        <f t="shared" si="5"/>
        <v>221705.90577214214</v>
      </c>
      <c r="Z11" s="2">
        <v>24922</v>
      </c>
      <c r="AA11" s="2">
        <f t="shared" si="9"/>
        <v>25997.094227857859</v>
      </c>
      <c r="AC11" s="2">
        <f t="shared" si="10"/>
        <v>272625</v>
      </c>
      <c r="AD11" s="2">
        <f t="shared" si="6"/>
        <v>218275.1704597382</v>
      </c>
      <c r="AE11" s="2">
        <f t="shared" si="7"/>
        <v>24782.641192917054</v>
      </c>
      <c r="AF11" s="2">
        <f t="shared" si="11"/>
        <v>29567.188347344741</v>
      </c>
    </row>
    <row r="12" spans="2:32" ht="16.5">
      <c r="B12" s="2" t="s">
        <v>31</v>
      </c>
      <c r="C12" s="1" t="s">
        <v>5</v>
      </c>
      <c r="D12" s="1">
        <v>108.37333333333299</v>
      </c>
      <c r="E12" s="2">
        <f t="shared" si="8"/>
        <v>104.12753567200785</v>
      </c>
      <c r="F12" s="11">
        <v>107.3</v>
      </c>
      <c r="H12" s="2">
        <v>6531</v>
      </c>
      <c r="I12" s="2">
        <f t="shared" si="0"/>
        <v>7598</v>
      </c>
      <c r="J12" s="2">
        <v>2166</v>
      </c>
      <c r="K12" s="2">
        <f t="shared" si="1"/>
        <v>5432</v>
      </c>
      <c r="M12" s="2">
        <f>H12*D12</f>
        <v>707786.23999999778</v>
      </c>
      <c r="N12" s="2">
        <f t="shared" si="12"/>
        <v>816250.33970603894</v>
      </c>
      <c r="O12" s="2">
        <f t="shared" si="2"/>
        <v>232692.58170614377</v>
      </c>
      <c r="P12" s="2">
        <f t="shared" si="3"/>
        <v>583557.75799989514</v>
      </c>
      <c r="R12" s="2">
        <f t="shared" si="4"/>
        <v>108.3</v>
      </c>
      <c r="S12" s="2">
        <f t="shared" si="13"/>
        <v>2500</v>
      </c>
      <c r="W12" s="2">
        <f t="shared" si="14"/>
        <v>270750</v>
      </c>
      <c r="X12" s="2">
        <f t="shared" si="5"/>
        <v>232692.58170614377</v>
      </c>
      <c r="Z12" s="2">
        <v>25670</v>
      </c>
      <c r="AA12" s="2">
        <f t="shared" si="9"/>
        <v>12387.41829385623</v>
      </c>
      <c r="AC12" s="2">
        <f t="shared" si="10"/>
        <v>270750</v>
      </c>
      <c r="AD12" s="2">
        <f t="shared" si="6"/>
        <v>223468.82618936067</v>
      </c>
      <c r="AE12" s="2">
        <f t="shared" si="7"/>
        <v>25526.45852749301</v>
      </c>
      <c r="AF12" s="2">
        <f t="shared" si="11"/>
        <v>21754.715283146321</v>
      </c>
    </row>
    <row r="13" spans="2:32" ht="16.5">
      <c r="B13" s="2" t="s">
        <v>32</v>
      </c>
      <c r="C13" s="1" t="s">
        <v>6</v>
      </c>
      <c r="D13" s="1">
        <v>105.226666666667</v>
      </c>
      <c r="E13" s="2">
        <f t="shared" si="8"/>
        <v>101.10414757916969</v>
      </c>
      <c r="F13" s="11">
        <v>107.8</v>
      </c>
      <c r="I13" s="2">
        <f t="shared" si="0"/>
        <v>5432</v>
      </c>
      <c r="J13" s="2">
        <v>2201</v>
      </c>
      <c r="K13" s="2">
        <f t="shared" si="1"/>
        <v>3231</v>
      </c>
      <c r="N13" s="2">
        <f t="shared" si="12"/>
        <v>583557.75799989514</v>
      </c>
      <c r="O13" s="2">
        <f t="shared" si="2"/>
        <v>236452.61880665855</v>
      </c>
      <c r="P13" s="2">
        <f t="shared" si="3"/>
        <v>347105.1391932366</v>
      </c>
      <c r="R13" s="2">
        <f t="shared" si="4"/>
        <v>110.05</v>
      </c>
      <c r="S13" s="2">
        <f t="shared" si="13"/>
        <v>2500</v>
      </c>
      <c r="T13" s="2">
        <f>0.05*R13</f>
        <v>5.5025000000000004</v>
      </c>
      <c r="U13" s="2">
        <v>1800</v>
      </c>
      <c r="W13" s="2">
        <f t="shared" si="14"/>
        <v>275125</v>
      </c>
      <c r="X13" s="2">
        <f>O13*0.95</f>
        <v>224629.98786632559</v>
      </c>
      <c r="Y13" s="2">
        <f>T13*U13</f>
        <v>9904.5</v>
      </c>
      <c r="Z13" s="2">
        <v>25302</v>
      </c>
      <c r="AA13" s="2">
        <f>W13-X13-Y13-Z13</f>
        <v>15288.512133674405</v>
      </c>
      <c r="AC13" s="2">
        <f t="shared" si="10"/>
        <v>275125</v>
      </c>
      <c r="AD13" s="2">
        <f t="shared" si="6"/>
        <v>233870.34505335611</v>
      </c>
      <c r="AE13" s="2">
        <f t="shared" si="7"/>
        <v>25043.81632653061</v>
      </c>
      <c r="AF13" s="2">
        <f t="shared" si="11"/>
        <v>16210.838620113278</v>
      </c>
    </row>
    <row r="14" spans="2:32" ht="16.5">
      <c r="B14" s="2" t="s">
        <v>32</v>
      </c>
      <c r="C14" s="1" t="s">
        <v>7</v>
      </c>
      <c r="D14" s="1">
        <v>100.05</v>
      </c>
      <c r="E14" s="2">
        <f t="shared" si="8"/>
        <v>96.130289837454654</v>
      </c>
      <c r="F14" s="11">
        <v>107.8</v>
      </c>
      <c r="I14" s="2">
        <f t="shared" si="0"/>
        <v>3231</v>
      </c>
      <c r="J14" s="2">
        <v>2170</v>
      </c>
      <c r="K14" s="2">
        <f t="shared" si="1"/>
        <v>1061</v>
      </c>
      <c r="N14" s="2">
        <f t="shared" si="12"/>
        <v>347105.1391932366</v>
      </c>
      <c r="O14" s="2">
        <f t="shared" si="2"/>
        <v>233122.30023191689</v>
      </c>
      <c r="P14" s="2">
        <f t="shared" si="3"/>
        <v>113982.83896131971</v>
      </c>
      <c r="R14" s="2">
        <f t="shared" si="4"/>
        <v>108.5</v>
      </c>
      <c r="S14" s="2">
        <f t="shared" si="13"/>
        <v>2500</v>
      </c>
      <c r="T14" s="2">
        <f t="shared" ref="T14:T15" si="15">0.05*R14</f>
        <v>5.4250000000000007</v>
      </c>
      <c r="U14" s="2">
        <f>U13</f>
        <v>1800</v>
      </c>
      <c r="W14" s="2">
        <f t="shared" si="14"/>
        <v>271250</v>
      </c>
      <c r="X14" s="2">
        <f t="shared" ref="X14:X15" si="16">O14*0.95</f>
        <v>221466.18522032103</v>
      </c>
      <c r="Y14" s="2">
        <f t="shared" ref="Y14:Y24" si="17">T14*U14</f>
        <v>9765.0000000000018</v>
      </c>
      <c r="Z14" s="2">
        <v>25225</v>
      </c>
      <c r="AA14" s="2">
        <f t="shared" ref="AA14:AA24" si="18">W14-X14-Y14-Z14</f>
        <v>14793.814779678971</v>
      </c>
      <c r="AC14" s="2">
        <f t="shared" si="10"/>
        <v>271250</v>
      </c>
      <c r="AD14" s="2">
        <f t="shared" si="6"/>
        <v>242506.60288874619</v>
      </c>
      <c r="AE14" s="2">
        <f t="shared" si="7"/>
        <v>24967.602040816328</v>
      </c>
      <c r="AF14" s="2">
        <f t="shared" si="11"/>
        <v>3775.7950704374853</v>
      </c>
    </row>
    <row r="15" spans="2:32" ht="16.5">
      <c r="B15" s="2" t="s">
        <v>32</v>
      </c>
      <c r="C15" s="1" t="s">
        <v>8</v>
      </c>
      <c r="D15" s="1">
        <v>95.85</v>
      </c>
      <c r="E15" s="2">
        <f t="shared" si="8"/>
        <v>92.094835391504532</v>
      </c>
      <c r="F15" s="11">
        <v>107.8</v>
      </c>
      <c r="H15" s="2">
        <v>6578</v>
      </c>
      <c r="I15" s="2">
        <f>K14+H15</f>
        <v>7639</v>
      </c>
      <c r="J15" s="2">
        <v>2187</v>
      </c>
      <c r="K15" s="2">
        <f>I15-J15</f>
        <v>5452</v>
      </c>
      <c r="M15" s="2">
        <f>H15*D15</f>
        <v>630501.29999999993</v>
      </c>
      <c r="N15" s="2">
        <f>P14+M15</f>
        <v>744484.13896131958</v>
      </c>
      <c r="O15" s="2">
        <f t="shared" si="2"/>
        <v>213141.3551392075</v>
      </c>
      <c r="P15" s="2">
        <f>N15-O15</f>
        <v>531342.78382211202</v>
      </c>
      <c r="R15" s="2">
        <f t="shared" si="4"/>
        <v>109.35</v>
      </c>
      <c r="S15" s="2">
        <f t="shared" si="13"/>
        <v>2500</v>
      </c>
      <c r="T15" s="2">
        <f t="shared" si="15"/>
        <v>5.4675000000000002</v>
      </c>
      <c r="U15" s="2">
        <f t="shared" ref="U15:U24" si="19">U14</f>
        <v>1800</v>
      </c>
      <c r="W15" s="2">
        <f t="shared" si="14"/>
        <v>273375</v>
      </c>
      <c r="X15" s="2">
        <f t="shared" si="16"/>
        <v>202484.28738224713</v>
      </c>
      <c r="Y15" s="2">
        <f t="shared" si="17"/>
        <v>9841.5</v>
      </c>
      <c r="Z15" s="2">
        <v>24875</v>
      </c>
      <c r="AA15" s="2">
        <f t="shared" si="18"/>
        <v>36174.21261775287</v>
      </c>
      <c r="AC15" s="2">
        <f t="shared" si="10"/>
        <v>273375</v>
      </c>
      <c r="AD15" s="2">
        <f t="shared" si="6"/>
        <v>231436.81644374723</v>
      </c>
      <c r="AE15" s="2">
        <f t="shared" si="7"/>
        <v>24621.173469387755</v>
      </c>
      <c r="AF15" s="2">
        <f t="shared" si="11"/>
        <v>17317.010086865015</v>
      </c>
    </row>
    <row r="16" spans="2:32" ht="16.5">
      <c r="B16" s="2" t="s">
        <v>33</v>
      </c>
      <c r="C16" s="1" t="s">
        <v>9</v>
      </c>
      <c r="D16" s="1">
        <v>86.08</v>
      </c>
      <c r="E16" s="2">
        <f t="shared" si="8"/>
        <v>82.707599692234851</v>
      </c>
      <c r="F16" s="11">
        <v>108.1</v>
      </c>
      <c r="I16" s="2">
        <f t="shared" ref="I16:I24" si="20">K15+H16</f>
        <v>5452</v>
      </c>
      <c r="J16" s="2">
        <v>2207</v>
      </c>
      <c r="K16" s="2">
        <f t="shared" ref="K16:K24" si="21">I16-J16</f>
        <v>3245</v>
      </c>
      <c r="N16" s="2">
        <f t="shared" ref="N16:N24" si="22">P15+M16</f>
        <v>531342.78382211202</v>
      </c>
      <c r="O16" s="2">
        <f t="shared" si="2"/>
        <v>215090.52162424821</v>
      </c>
      <c r="P16" s="2">
        <f t="shared" ref="P16:P24" si="23">N16-O16</f>
        <v>316252.26219786378</v>
      </c>
      <c r="R16" s="2">
        <f t="shared" si="4"/>
        <v>110.35</v>
      </c>
      <c r="S16" s="2">
        <f t="shared" si="13"/>
        <v>2500</v>
      </c>
      <c r="T16" s="2">
        <f t="shared" ref="T16:T24" si="24">0.1*R16</f>
        <v>11.035</v>
      </c>
      <c r="U16" s="2">
        <f t="shared" si="19"/>
        <v>1800</v>
      </c>
      <c r="W16" s="2">
        <f t="shared" si="14"/>
        <v>275875</v>
      </c>
      <c r="X16" s="2">
        <f t="shared" ref="X16:X24" si="25">O16*0.9</f>
        <v>193581.46946182341</v>
      </c>
      <c r="Y16" s="2">
        <f t="shared" si="17"/>
        <v>19863</v>
      </c>
      <c r="Z16" s="2">
        <v>25011</v>
      </c>
      <c r="AA16" s="2">
        <f t="shared" si="18"/>
        <v>37419.530538176594</v>
      </c>
      <c r="AC16" s="2">
        <f t="shared" si="10"/>
        <v>275875</v>
      </c>
      <c r="AD16" s="2">
        <f t="shared" si="6"/>
        <v>260061.37576791793</v>
      </c>
      <c r="AE16" s="2">
        <f t="shared" si="7"/>
        <v>24687.083256244223</v>
      </c>
      <c r="AF16" s="2">
        <f t="shared" si="11"/>
        <v>-8873.4590241621481</v>
      </c>
    </row>
    <row r="17" spans="2:32" ht="16.5">
      <c r="B17" s="2" t="s">
        <v>33</v>
      </c>
      <c r="C17" s="1" t="s">
        <v>10</v>
      </c>
      <c r="D17" s="1">
        <v>76.993333333333297</v>
      </c>
      <c r="E17" s="2">
        <f t="shared" si="8"/>
        <v>73.976926025837969</v>
      </c>
      <c r="F17" s="11">
        <v>108.1</v>
      </c>
      <c r="I17" s="2">
        <f t="shared" si="20"/>
        <v>3245</v>
      </c>
      <c r="J17" s="2">
        <v>2156</v>
      </c>
      <c r="K17" s="2">
        <f t="shared" si="21"/>
        <v>1089</v>
      </c>
      <c r="N17" s="2">
        <f t="shared" si="22"/>
        <v>316252.26219786378</v>
      </c>
      <c r="O17" s="2">
        <f t="shared" si="2"/>
        <v>210120.14708739426</v>
      </c>
      <c r="P17" s="2">
        <f t="shared" si="23"/>
        <v>106132.11511046952</v>
      </c>
      <c r="R17" s="2">
        <f t="shared" si="4"/>
        <v>107.8</v>
      </c>
      <c r="S17" s="2">
        <f t="shared" si="13"/>
        <v>2500</v>
      </c>
      <c r="T17" s="2">
        <f t="shared" si="24"/>
        <v>10.780000000000001</v>
      </c>
      <c r="U17" s="2">
        <f t="shared" si="19"/>
        <v>1800</v>
      </c>
      <c r="W17" s="2">
        <f t="shared" si="14"/>
        <v>269500</v>
      </c>
      <c r="X17" s="2">
        <f t="shared" si="25"/>
        <v>189108.13237865485</v>
      </c>
      <c r="Y17" s="2">
        <f t="shared" si="17"/>
        <v>19404.000000000004</v>
      </c>
      <c r="Z17" s="2">
        <v>25569</v>
      </c>
      <c r="AA17" s="2">
        <f t="shared" si="18"/>
        <v>35418.867621345154</v>
      </c>
      <c r="AC17" s="2">
        <f t="shared" si="10"/>
        <v>269500</v>
      </c>
      <c r="AD17" s="2">
        <f t="shared" si="6"/>
        <v>284034.70970665291</v>
      </c>
      <c r="AE17" s="2">
        <f t="shared" si="7"/>
        <v>25237.856614246073</v>
      </c>
      <c r="AF17" s="2">
        <f t="shared" si="11"/>
        <v>-39772.566320898986</v>
      </c>
    </row>
    <row r="18" spans="2:32" ht="16.5">
      <c r="B18" s="2" t="s">
        <v>33</v>
      </c>
      <c r="C18" s="1" t="s">
        <v>11</v>
      </c>
      <c r="D18" s="1">
        <v>60.703333333333298</v>
      </c>
      <c r="E18" s="2">
        <f t="shared" si="8"/>
        <v>58.325127710474284</v>
      </c>
      <c r="F18" s="11">
        <v>108.1</v>
      </c>
      <c r="H18" s="2">
        <v>6636</v>
      </c>
      <c r="I18" s="2">
        <f t="shared" si="20"/>
        <v>7725</v>
      </c>
      <c r="J18" s="2">
        <v>2201</v>
      </c>
      <c r="K18" s="2">
        <f t="shared" si="21"/>
        <v>5524</v>
      </c>
      <c r="M18" s="2">
        <f>H18*D18</f>
        <v>402827.31999999977</v>
      </c>
      <c r="N18" s="2">
        <f t="shared" si="22"/>
        <v>508959.43511046929</v>
      </c>
      <c r="O18" s="2">
        <f t="shared" si="2"/>
        <v>145012.26105865929</v>
      </c>
      <c r="P18" s="2">
        <f t="shared" si="23"/>
        <v>363947.17405181</v>
      </c>
      <c r="R18" s="2">
        <f t="shared" si="4"/>
        <v>110.05</v>
      </c>
      <c r="S18" s="2">
        <f t="shared" si="13"/>
        <v>2500</v>
      </c>
      <c r="T18" s="2">
        <f t="shared" si="24"/>
        <v>11.005000000000001</v>
      </c>
      <c r="U18" s="2">
        <f t="shared" si="19"/>
        <v>1800</v>
      </c>
      <c r="W18" s="2">
        <f t="shared" si="14"/>
        <v>275125</v>
      </c>
      <c r="X18" s="2">
        <f t="shared" si="25"/>
        <v>130511.03495279337</v>
      </c>
      <c r="Y18" s="2">
        <f t="shared" si="17"/>
        <v>19809</v>
      </c>
      <c r="Z18" s="2">
        <v>25332</v>
      </c>
      <c r="AA18" s="2">
        <f t="shared" si="18"/>
        <v>99472.965047206613</v>
      </c>
      <c r="AC18" s="2">
        <f t="shared" si="10"/>
        <v>275125</v>
      </c>
      <c r="AD18" s="2">
        <f t="shared" si="6"/>
        <v>248627.42140660132</v>
      </c>
      <c r="AE18" s="2">
        <f t="shared" si="7"/>
        <v>25003.925994449583</v>
      </c>
      <c r="AF18" s="2">
        <f t="shared" si="11"/>
        <v>1493.6525989490947</v>
      </c>
    </row>
    <row r="19" spans="2:32" ht="16.5">
      <c r="B19" s="2" t="s">
        <v>34</v>
      </c>
      <c r="C19" s="1" t="s">
        <v>12</v>
      </c>
      <c r="D19" s="1">
        <v>47.106666666666698</v>
      </c>
      <c r="E19" s="2">
        <f t="shared" si="8"/>
        <v>45.261144627116778</v>
      </c>
      <c r="F19" s="11">
        <v>108.3</v>
      </c>
      <c r="I19" s="2">
        <f t="shared" si="20"/>
        <v>5524</v>
      </c>
      <c r="J19" s="2">
        <v>2179</v>
      </c>
      <c r="K19" s="2">
        <f t="shared" si="21"/>
        <v>3345</v>
      </c>
      <c r="N19" s="2">
        <f t="shared" si="22"/>
        <v>363947.17405181</v>
      </c>
      <c r="O19" s="2">
        <f t="shared" si="2"/>
        <v>143562.79729523786</v>
      </c>
      <c r="P19" s="2">
        <f t="shared" si="23"/>
        <v>220384.37675657214</v>
      </c>
      <c r="R19" s="2">
        <f t="shared" si="4"/>
        <v>108.95</v>
      </c>
      <c r="S19" s="2">
        <f t="shared" si="13"/>
        <v>2500</v>
      </c>
      <c r="T19" s="2">
        <f t="shared" si="24"/>
        <v>10.895000000000001</v>
      </c>
      <c r="U19" s="2">
        <f t="shared" si="19"/>
        <v>1800</v>
      </c>
      <c r="W19" s="2">
        <f t="shared" si="14"/>
        <v>272375</v>
      </c>
      <c r="X19" s="2">
        <f t="shared" si="25"/>
        <v>129206.51756571408</v>
      </c>
      <c r="Y19" s="2">
        <f t="shared" si="17"/>
        <v>19611.000000000004</v>
      </c>
      <c r="Z19" s="2">
        <v>25179</v>
      </c>
      <c r="AA19" s="2">
        <f t="shared" si="18"/>
        <v>98378.482434285921</v>
      </c>
      <c r="AC19" s="2">
        <f t="shared" si="10"/>
        <v>272375</v>
      </c>
      <c r="AD19" s="2">
        <f t="shared" si="6"/>
        <v>317187.73017778865</v>
      </c>
      <c r="AE19" s="2">
        <f t="shared" si="7"/>
        <v>24807.011080332413</v>
      </c>
      <c r="AF19" s="2">
        <f t="shared" si="11"/>
        <v>-69619.741258121066</v>
      </c>
    </row>
    <row r="20" spans="2:32" ht="16.5">
      <c r="B20" s="2" t="s">
        <v>34</v>
      </c>
      <c r="C20" s="1" t="s">
        <v>13</v>
      </c>
      <c r="D20" s="1">
        <v>54.79</v>
      </c>
      <c r="E20" s="2">
        <f t="shared" si="8"/>
        <v>52.64346406990645</v>
      </c>
      <c r="F20" s="11">
        <v>108.3</v>
      </c>
      <c r="I20" s="2">
        <f t="shared" si="20"/>
        <v>3345</v>
      </c>
      <c r="J20" s="2">
        <v>2214</v>
      </c>
      <c r="K20" s="2">
        <f t="shared" si="21"/>
        <v>1131</v>
      </c>
      <c r="N20" s="2">
        <f t="shared" si="22"/>
        <v>220384.37675657214</v>
      </c>
      <c r="O20" s="2">
        <f t="shared" si="2"/>
        <v>145868.76237340827</v>
      </c>
      <c r="P20" s="2">
        <f t="shared" si="23"/>
        <v>74515.614383163862</v>
      </c>
      <c r="R20" s="2">
        <f t="shared" si="4"/>
        <v>110.7</v>
      </c>
      <c r="S20" s="2">
        <f t="shared" si="13"/>
        <v>2500</v>
      </c>
      <c r="T20" s="2">
        <f t="shared" si="24"/>
        <v>11.07</v>
      </c>
      <c r="U20" s="2">
        <f t="shared" si="19"/>
        <v>1800</v>
      </c>
      <c r="W20" s="2">
        <f t="shared" si="14"/>
        <v>276750</v>
      </c>
      <c r="X20" s="2">
        <f t="shared" si="25"/>
        <v>131281.88613606745</v>
      </c>
      <c r="Y20" s="2">
        <f t="shared" si="17"/>
        <v>19926</v>
      </c>
      <c r="Z20" s="2">
        <v>25767</v>
      </c>
      <c r="AA20" s="2">
        <f t="shared" si="18"/>
        <v>99775.113863932551</v>
      </c>
      <c r="AC20" s="2">
        <f t="shared" si="10"/>
        <v>276750</v>
      </c>
      <c r="AD20" s="2">
        <f t="shared" si="6"/>
        <v>277088.0772201955</v>
      </c>
      <c r="AE20" s="2">
        <f t="shared" si="7"/>
        <v>25386.324099722991</v>
      </c>
      <c r="AF20" s="2">
        <f t="shared" si="11"/>
        <v>-25724.401319918488</v>
      </c>
    </row>
    <row r="21" spans="2:32" ht="16.5">
      <c r="B21" s="2" t="s">
        <v>34</v>
      </c>
      <c r="C21" s="1" t="s">
        <v>14</v>
      </c>
      <c r="D21" s="1">
        <v>52.826666666666704</v>
      </c>
      <c r="E21" s="2">
        <f t="shared" si="8"/>
        <v>50.757049253505997</v>
      </c>
      <c r="F21" s="11">
        <v>108.3</v>
      </c>
      <c r="H21" s="2">
        <v>6751</v>
      </c>
      <c r="I21" s="2">
        <f t="shared" si="20"/>
        <v>7882</v>
      </c>
      <c r="J21" s="2">
        <v>2232</v>
      </c>
      <c r="K21" s="2">
        <f t="shared" si="21"/>
        <v>5650</v>
      </c>
      <c r="M21" s="2">
        <f>H21*D21</f>
        <v>356632.82666666689</v>
      </c>
      <c r="N21" s="2">
        <f t="shared" si="22"/>
        <v>431148.44104983076</v>
      </c>
      <c r="O21" s="2">
        <f t="shared" si="2"/>
        <v>122091.26115493813</v>
      </c>
      <c r="P21" s="2">
        <f t="shared" si="23"/>
        <v>309057.17989489262</v>
      </c>
      <c r="R21" s="2">
        <f t="shared" si="4"/>
        <v>111.6</v>
      </c>
      <c r="S21" s="2">
        <f t="shared" si="13"/>
        <v>2500</v>
      </c>
      <c r="T21" s="2">
        <f t="shared" si="24"/>
        <v>11.16</v>
      </c>
      <c r="U21" s="2">
        <f t="shared" si="19"/>
        <v>1800</v>
      </c>
      <c r="W21" s="2">
        <f t="shared" si="14"/>
        <v>279000</v>
      </c>
      <c r="X21" s="2">
        <f t="shared" si="25"/>
        <v>109882.13503944431</v>
      </c>
      <c r="Y21" s="2">
        <f t="shared" si="17"/>
        <v>20088</v>
      </c>
      <c r="Z21" s="2">
        <v>25308</v>
      </c>
      <c r="AA21" s="2">
        <f t="shared" si="18"/>
        <v>123721.86496055569</v>
      </c>
      <c r="AC21" s="2">
        <f t="shared" si="10"/>
        <v>279000</v>
      </c>
      <c r="AD21" s="2">
        <f t="shared" si="6"/>
        <v>240540.50215794364</v>
      </c>
      <c r="AE21" s="2">
        <f t="shared" si="7"/>
        <v>24934.105263157897</v>
      </c>
      <c r="AF21" s="2">
        <f t="shared" si="11"/>
        <v>13525.39257889846</v>
      </c>
    </row>
    <row r="22" spans="2:32" ht="16.5">
      <c r="B22" s="2" t="s">
        <v>35</v>
      </c>
      <c r="C22" s="1" t="s">
        <v>15</v>
      </c>
      <c r="D22" s="1">
        <v>57.543333333333301</v>
      </c>
      <c r="E22" s="2">
        <f t="shared" si="8"/>
        <v>55.288928651140388</v>
      </c>
      <c r="F22" s="11">
        <v>108.4</v>
      </c>
      <c r="I22" s="2">
        <f t="shared" si="20"/>
        <v>5650</v>
      </c>
      <c r="J22" s="2">
        <v>2230</v>
      </c>
      <c r="K22" s="2">
        <f t="shared" si="21"/>
        <v>3420</v>
      </c>
      <c r="N22" s="2">
        <f t="shared" si="22"/>
        <v>309057.17989489262</v>
      </c>
      <c r="O22" s="2">
        <f t="shared" si="2"/>
        <v>121981.8603832939</v>
      </c>
      <c r="P22" s="2">
        <f t="shared" si="23"/>
        <v>187075.31951159873</v>
      </c>
      <c r="R22" s="2">
        <f t="shared" si="4"/>
        <v>111.5</v>
      </c>
      <c r="S22" s="2">
        <f t="shared" si="13"/>
        <v>2500</v>
      </c>
      <c r="T22" s="2">
        <f t="shared" si="24"/>
        <v>11.15</v>
      </c>
      <c r="U22" s="2">
        <f t="shared" si="19"/>
        <v>1800</v>
      </c>
      <c r="W22" s="2">
        <f t="shared" si="14"/>
        <v>278750</v>
      </c>
      <c r="X22" s="2">
        <f t="shared" si="25"/>
        <v>109783.67434496451</v>
      </c>
      <c r="Y22" s="2">
        <f t="shared" si="17"/>
        <v>20070</v>
      </c>
      <c r="Z22" s="2">
        <v>25472</v>
      </c>
      <c r="AA22" s="2">
        <f t="shared" si="18"/>
        <v>123424.3256550355</v>
      </c>
      <c r="AC22" s="2">
        <f t="shared" si="10"/>
        <v>278750</v>
      </c>
      <c r="AD22" s="2">
        <f t="shared" si="6"/>
        <v>220626.19652655884</v>
      </c>
      <c r="AE22" s="2">
        <f t="shared" si="7"/>
        <v>25072.531365313651</v>
      </c>
      <c r="AF22" s="2">
        <f t="shared" si="11"/>
        <v>33051.272108127509</v>
      </c>
    </row>
    <row r="23" spans="2:32" ht="16.5">
      <c r="B23" s="2" t="s">
        <v>35</v>
      </c>
      <c r="C23" s="1" t="s">
        <v>16</v>
      </c>
      <c r="D23" s="1">
        <v>62.506666666666703</v>
      </c>
      <c r="E23" s="2">
        <f t="shared" si="8"/>
        <v>60.05781092893389</v>
      </c>
      <c r="F23" s="11">
        <v>108.4</v>
      </c>
      <c r="I23" s="2">
        <f t="shared" si="20"/>
        <v>3420</v>
      </c>
      <c r="J23" s="2">
        <v>2250</v>
      </c>
      <c r="K23" s="2">
        <f t="shared" si="21"/>
        <v>1170</v>
      </c>
      <c r="N23" s="2">
        <f t="shared" si="22"/>
        <v>187075.31951159873</v>
      </c>
      <c r="O23" s="2">
        <f t="shared" si="2"/>
        <v>123075.86809973602</v>
      </c>
      <c r="P23" s="2">
        <f t="shared" si="23"/>
        <v>63999.451411862712</v>
      </c>
      <c r="R23" s="2">
        <f t="shared" si="4"/>
        <v>112.5</v>
      </c>
      <c r="S23" s="2">
        <f t="shared" si="13"/>
        <v>2500</v>
      </c>
      <c r="T23" s="2">
        <f t="shared" si="24"/>
        <v>11.25</v>
      </c>
      <c r="U23" s="2">
        <f t="shared" si="19"/>
        <v>1800</v>
      </c>
      <c r="W23" s="2">
        <f t="shared" si="14"/>
        <v>281250</v>
      </c>
      <c r="X23" s="2">
        <f t="shared" si="25"/>
        <v>110768.28128976242</v>
      </c>
      <c r="Y23" s="2">
        <f t="shared" si="17"/>
        <v>20250</v>
      </c>
      <c r="Z23" s="2">
        <v>25220</v>
      </c>
      <c r="AA23" s="2">
        <f t="shared" si="18"/>
        <v>125011.71871023759</v>
      </c>
      <c r="AC23" s="2">
        <f t="shared" si="10"/>
        <v>281250</v>
      </c>
      <c r="AD23" s="2">
        <f t="shared" si="6"/>
        <v>204928.99457386331</v>
      </c>
      <c r="AE23" s="2">
        <f t="shared" si="7"/>
        <v>24824.483394833947</v>
      </c>
      <c r="AF23" s="2">
        <f t="shared" si="11"/>
        <v>51496.522031302738</v>
      </c>
    </row>
    <row r="24" spans="2:32" ht="16.5">
      <c r="B24" s="2" t="s">
        <v>35</v>
      </c>
      <c r="C24" s="1" t="s">
        <v>17</v>
      </c>
      <c r="D24" s="1">
        <v>61.3066666666667</v>
      </c>
      <c r="E24" s="2">
        <f t="shared" si="8"/>
        <v>58.904823944376709</v>
      </c>
      <c r="F24" s="11">
        <v>108.4</v>
      </c>
      <c r="H24" s="2">
        <v>6600</v>
      </c>
      <c r="I24" s="2">
        <f t="shared" si="20"/>
        <v>7770</v>
      </c>
      <c r="J24" s="2">
        <v>2245</v>
      </c>
      <c r="K24" s="2">
        <f t="shared" si="21"/>
        <v>5525</v>
      </c>
      <c r="M24" s="2">
        <f>H24*D24</f>
        <v>404624.00000000023</v>
      </c>
      <c r="N24" s="2">
        <f t="shared" si="22"/>
        <v>468623.45141186297</v>
      </c>
      <c r="O24" s="2">
        <f t="shared" si="2"/>
        <v>135400.21215181885</v>
      </c>
      <c r="P24" s="2">
        <f t="shared" si="23"/>
        <v>333223.23926004412</v>
      </c>
      <c r="R24" s="2">
        <f t="shared" si="4"/>
        <v>112.25</v>
      </c>
      <c r="S24" s="2">
        <f t="shared" si="13"/>
        <v>2500</v>
      </c>
      <c r="T24" s="2">
        <f t="shared" si="24"/>
        <v>11.225000000000001</v>
      </c>
      <c r="U24" s="2">
        <f t="shared" si="19"/>
        <v>1800</v>
      </c>
      <c r="W24" s="2">
        <f t="shared" si="14"/>
        <v>280625</v>
      </c>
      <c r="X24" s="2">
        <f t="shared" si="25"/>
        <v>121860.19093663697</v>
      </c>
      <c r="Y24" s="2">
        <f t="shared" si="17"/>
        <v>20205.000000000004</v>
      </c>
      <c r="Z24" s="2">
        <v>25595</v>
      </c>
      <c r="AA24" s="2">
        <f t="shared" si="18"/>
        <v>112964.80906336303</v>
      </c>
      <c r="AC24" s="2">
        <f t="shared" si="10"/>
        <v>280625</v>
      </c>
      <c r="AD24" s="2">
        <f t="shared" si="6"/>
        <v>229862.6888006253</v>
      </c>
      <c r="AE24" s="2">
        <f t="shared" si="7"/>
        <v>25193.602398523984</v>
      </c>
      <c r="AF24" s="2">
        <f t="shared" si="11"/>
        <v>25568.708800850716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 1</vt:lpstr>
      <vt:lpstr>Example 2</vt:lpstr>
      <vt:lpstr>Example 3</vt:lpstr>
      <vt:lpstr>data1</vt:lpstr>
      <vt:lpstr>data2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cp:lastPrinted>2015-07-28T09:54:14Z</cp:lastPrinted>
  <dcterms:created xsi:type="dcterms:W3CDTF">2015-07-28T05:49:37Z</dcterms:created>
  <dcterms:modified xsi:type="dcterms:W3CDTF">2015-08-25T08:48:52Z</dcterms:modified>
</cp:coreProperties>
</file>